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取引の入力" sheetId="2" state="visible" r:id="rId2"/>
    <sheet xmlns:r="http://schemas.openxmlformats.org/officeDocument/2006/relationships" name="振り返り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yyyy/mm/dd hh:mm"/>
    <numFmt numFmtId="166" formatCode="0.000"/>
    <numFmt numFmtId="167" formatCode="#,##0;[Red]-#,##0"/>
  </numFmts>
  <fonts count="9">
    <font>
      <name val="Calibri"/>
      <family val="2"/>
      <color theme="1"/>
      <sz val="11"/>
      <scheme val="minor"/>
    </font>
    <font>
      <b val="1"/>
      <color rgb="001F3A5F"/>
      <sz val="16"/>
    </font>
    <font>
      <b val="1"/>
      <sz val="12"/>
    </font>
    <font>
      <b val="1"/>
      <color rgb="001F3A5F"/>
      <sz val="14"/>
    </font>
    <font>
      <color rgb="00666666"/>
    </font>
    <font>
      <b val="1"/>
      <color rgb="00FFFFFF"/>
    </font>
    <font>
      <b val="1"/>
      <color rgb="001F3A5F"/>
      <sz val="12"/>
    </font>
    <font>
      <b val="1"/>
    </font>
    <font>
      <color rgb="00888888"/>
      <sz val="9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1F5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left style="thin">
        <color rgb="00C8CED6"/>
      </left>
      <right style="thin">
        <color rgb="00C8CED6"/>
      </right>
      <top style="thin">
        <color rgb="00C8CED6"/>
      </top>
      <bottom style="thin">
        <color rgb="00C8CED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0" fillId="3" borderId="1" pivotButton="0" quotePrefix="0" xfId="0"/>
    <xf numFmtId="0" fontId="1" fillId="0" borderId="0" pivotButton="0" quotePrefix="0" xfId="0"/>
    <xf numFmtId="0" fontId="6" fillId="0" borderId="0" pivotButton="0" quotePrefix="0" xfId="0"/>
    <xf numFmtId="1" fontId="7" fillId="0" borderId="1" pivotButton="0" quotePrefix="0" xfId="0"/>
    <xf numFmtId="0" fontId="0" fillId="4" borderId="0" applyAlignment="1" pivotButton="0" quotePrefix="0" xfId="0">
      <alignment vertical="top" wrapText="1"/>
    </xf>
    <xf numFmtId="9" fontId="7" fillId="0" borderId="1" pivotButton="0" quotePrefix="0" xfId="0"/>
    <xf numFmtId="167" fontId="7" fillId="0" borderId="1" pivotButton="0" quotePrefix="0" xfId="0"/>
    <xf numFmtId="3" fontId="7" fillId="0" borderId="1" pivotButton="0" quotePrefix="0" xfId="0"/>
    <xf numFmtId="2" fontId="7" fillId="0" borderId="1" pivotButton="0" quotePrefix="0" xfId="0"/>
    <xf numFmtId="0" fontId="8" fillId="0" borderId="0" pivotButton="0" quotePrefix="0" xfId="0"/>
    <xf numFmtId="0" fontId="5" fillId="2" borderId="1" applyAlignment="1" pivotButton="0" quotePrefix="0" xfId="0">
      <alignment horizontal="center"/>
    </xf>
    <xf numFmtId="9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7"/>
  <sheetViews>
    <sheetView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1">
      <c r="B1" s="1" t="inlineStr">
        <is>
          <t>FX トレード振り返りシート（無料版）</t>
        </is>
      </c>
    </row>
    <row r="2">
      <c r="B2" s="2" t="inlineStr"/>
    </row>
    <row r="3">
      <c r="B3" s="3" t="inlineStr">
        <is>
          <t>■ 使い方</t>
        </is>
      </c>
    </row>
    <row r="4">
      <c r="B4" s="2" t="inlineStr">
        <is>
          <t>1. 「取引の入力」シートに、決済した取引を1行ずつ入力します（白いマスだけ。灰色のマスは自動で計算されます）。</t>
        </is>
      </c>
    </row>
    <row r="5">
      <c r="B5" s="2" t="inlineStr">
        <is>
          <t>2. 「そのときの気持ち」「ルールを守れた？」は、ボタンから選べます。正直に入れるほど、振り返りが役に立ちます。</t>
        </is>
      </c>
    </row>
    <row r="6">
      <c r="B6" s="2" t="inlineStr">
        <is>
          <t>3. 「振り返り」シートを開くと、勝率・損益・時間帯別・気持ち別などが自動で出ます。</t>
        </is>
      </c>
    </row>
    <row r="7">
      <c r="B7" s="2" t="inlineStr">
        <is>
          <t>4. 最初から入っている見本データ（架空）は、行を選んで削除してから使ってください。</t>
        </is>
      </c>
    </row>
    <row r="8">
      <c r="B8" s="2" t="inlineStr"/>
    </row>
    <row r="9">
      <c r="B9" s="3" t="inlineStr">
        <is>
          <t>■ 入力のコツ</t>
        </is>
      </c>
    </row>
    <row r="10">
      <c r="B10" s="2" t="inlineStr">
        <is>
          <t>・損益は円で入力します（スワップ・手数料を含めた最終的な損益がおすすめ）。</t>
        </is>
      </c>
    </row>
    <row r="11">
      <c r="B11" s="2" t="inlineStr">
        <is>
          <t>・日時は「2026/10/01 23:29」の形で入れると、保有時間・時間帯・曜日が自動で出ます。</t>
        </is>
      </c>
    </row>
    <row r="12">
      <c r="B12" s="2" t="inlineStr">
        <is>
          <t>・1週間に1回、まとめて入力して「振り返り」を見るだけでも、自分のクセが見えてきます。</t>
        </is>
      </c>
    </row>
    <row r="13">
      <c r="B13" s="2" t="inlineStr"/>
    </row>
    <row r="14">
      <c r="B14" s="3" t="inlineStr">
        <is>
          <t>■ ご注意</t>
        </is>
      </c>
    </row>
    <row r="15">
      <c r="B15" s="2" t="inlineStr">
        <is>
          <t>・このシートは、ご自身の取引を記録して振り返るための道具です。売買のタイミングや銘柄をおすすめするものではありません。</t>
        </is>
      </c>
    </row>
    <row r="16">
      <c r="B16" s="2" t="inlineStr">
        <is>
          <t>・集計結果は過去の記録の整理であり、将来の利益を保証するものではありません。投資の判断はご自身の責任で行ってください。</t>
        </is>
      </c>
    </row>
    <row r="17">
      <c r="B17" s="2" t="inlineStr">
        <is>
          <t>・入力したデータは、あなたがコピーしたスプレッドシートの中だけに保存されます。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0" customWidth="1" min="3" max="3"/>
    <col width="9" customWidth="1" min="4" max="4"/>
    <col width="9" customWidth="1" min="5" max="5"/>
    <col width="10" customWidth="1" min="6" max="6"/>
    <col width="10" customWidth="1" min="7" max="7"/>
    <col width="11" customWidth="1" min="8" max="8"/>
    <col width="26" customWidth="1" min="9" max="9"/>
    <col width="16" customWidth="1" min="10" max="10"/>
    <col width="12" customWidth="1" min="11" max="11"/>
    <col width="9" customWidth="1" min="12" max="12"/>
    <col width="11" customWidth="1" min="13" max="13"/>
    <col width="11" customWidth="1" min="14" max="14"/>
    <col width="6" customWidth="1" min="15" max="15"/>
  </cols>
  <sheetData>
    <row r="1">
      <c r="A1" s="4" t="inlineStr">
        <is>
          <t>取引の入力</t>
        </is>
      </c>
    </row>
    <row r="2">
      <c r="A2" s="5" t="inlineStr">
        <is>
          <t>白いマスに入力してください。灰色のマスは自動計算です。最初の見本データ（架空）は削除してから使ってください。</t>
        </is>
      </c>
    </row>
    <row r="4" ht="30" customHeight="1">
      <c r="A4" s="6" t="inlineStr">
        <is>
          <t>建てた日時</t>
        </is>
      </c>
      <c r="B4" s="6" t="inlineStr">
        <is>
          <t>決済日時</t>
        </is>
      </c>
      <c r="C4" s="6" t="inlineStr">
        <is>
          <t>通貨ペア</t>
        </is>
      </c>
      <c r="D4" s="6" t="inlineStr">
        <is>
          <t>買い/売り</t>
        </is>
      </c>
      <c r="E4" s="6" t="inlineStr">
        <is>
          <t>数量(Lot)</t>
        </is>
      </c>
      <c r="F4" s="6" t="inlineStr">
        <is>
          <t>建値</t>
        </is>
      </c>
      <c r="G4" s="6" t="inlineStr">
        <is>
          <t>決済値</t>
        </is>
      </c>
      <c r="H4" s="6" t="inlineStr">
        <is>
          <t>損益(円)</t>
        </is>
      </c>
      <c r="I4" s="6" t="inlineStr">
        <is>
          <t>エントリーの理由</t>
        </is>
      </c>
      <c r="J4" s="6" t="inlineStr">
        <is>
          <t>そのときの気持ち</t>
        </is>
      </c>
      <c r="K4" s="6" t="inlineStr">
        <is>
          <t>ルールを守れた？</t>
        </is>
      </c>
      <c r="L4" s="6" t="inlineStr">
        <is>
          <t>保有(分)</t>
        </is>
      </c>
      <c r="M4" s="6" t="inlineStr">
        <is>
          <t>保有の長さ</t>
        </is>
      </c>
      <c r="N4" s="6" t="inlineStr">
        <is>
          <t>建てた時間帯</t>
        </is>
      </c>
      <c r="O4" s="6" t="inlineStr">
        <is>
          <t>曜日</t>
        </is>
      </c>
    </row>
    <row r="5">
      <c r="A5" s="7" t="n">
        <v>46267.22847222222</v>
      </c>
      <c r="B5" s="7" t="n">
        <v>46267.29097222222</v>
      </c>
      <c r="C5" s="8" t="inlineStr">
        <is>
          <t>USD/JPY</t>
        </is>
      </c>
      <c r="D5" s="8" t="inlineStr">
        <is>
          <t>売り</t>
        </is>
      </c>
      <c r="E5" s="8" t="n">
        <v>10</v>
      </c>
      <c r="F5" s="9" t="n">
        <v>150.377</v>
      </c>
      <c r="G5" s="9" t="n">
        <v>150.539</v>
      </c>
      <c r="H5" s="10" t="n">
        <v>-1620</v>
      </c>
      <c r="I5" s="8" t="inlineStr">
        <is>
          <t>移動平均線で反発</t>
        </is>
      </c>
      <c r="J5" s="8" t="inlineStr">
        <is>
          <t>焦っていた</t>
        </is>
      </c>
      <c r="K5" s="8" t="inlineStr">
        <is>
          <t>いいえ</t>
        </is>
      </c>
      <c r="L5" s="11">
        <f>IF(AND(A5&lt;&gt;"",B5&lt;&gt;""),ROUND((B5-A5)*1440,0),"")</f>
        <v/>
      </c>
      <c r="M5" s="11">
        <f>IF(L5="","",IF(L5&lt;=10,"10分以内",IF(L5&lt;=60,"1時間以内",IF(L5&lt;=480,"8時間以内","8時間超"))))</f>
        <v/>
      </c>
      <c r="N5" s="11">
        <f>IF(A5="","",INT(HOUR(A5)/3)*3)</f>
        <v/>
      </c>
      <c r="O5" s="11">
        <f>IF(A5="","",CHOOSE(WEEKDAY(A5),"日","月","火","水","木","金","土"))</f>
        <v/>
      </c>
    </row>
    <row r="6">
      <c r="A6" s="7" t="n">
        <v>46268.12708333333</v>
      </c>
      <c r="B6" s="7" t="n">
        <v>46268.13125</v>
      </c>
      <c r="C6" s="8" t="inlineStr">
        <is>
          <t>USD/JPY</t>
        </is>
      </c>
      <c r="D6" s="8" t="inlineStr">
        <is>
          <t>買い</t>
        </is>
      </c>
      <c r="E6" s="8" t="n">
        <v>20</v>
      </c>
      <c r="F6" s="9" t="n">
        <v>148.804</v>
      </c>
      <c r="G6" s="9" t="n">
        <v>148.904</v>
      </c>
      <c r="H6" s="10" t="n">
        <v>2000</v>
      </c>
      <c r="I6" s="8" t="inlineStr">
        <is>
          <t>指標発表後の流れ</t>
        </is>
      </c>
      <c r="J6" s="8" t="inlineStr">
        <is>
          <t>落ち着いていた</t>
        </is>
      </c>
      <c r="K6" s="8" t="inlineStr">
        <is>
          <t>はい</t>
        </is>
      </c>
      <c r="L6" s="11">
        <f>IF(AND(A6&lt;&gt;"",B6&lt;&gt;""),ROUND((B6-A6)*1440,0),"")</f>
        <v/>
      </c>
      <c r="M6" s="11">
        <f>IF(L6="","",IF(L6&lt;=10,"10分以内",IF(L6&lt;=60,"1時間以内",IF(L6&lt;=480,"8時間以内","8時間超"))))</f>
        <v/>
      </c>
      <c r="N6" s="11">
        <f>IF(A6="","",INT(HOUR(A6)/3)*3)</f>
        <v/>
      </c>
      <c r="O6" s="11">
        <f>IF(A6="","",CHOOSE(WEEKDAY(A6),"日","月","火","水","木","金","土"))</f>
        <v/>
      </c>
    </row>
    <row r="7">
      <c r="A7" s="7" t="n">
        <v>46269.22083333333</v>
      </c>
      <c r="B7" s="7" t="n">
        <v>46269.23819444444</v>
      </c>
      <c r="C7" s="8" t="inlineStr">
        <is>
          <t>USD/JPY</t>
        </is>
      </c>
      <c r="D7" s="8" t="inlineStr">
        <is>
          <t>買い</t>
        </is>
      </c>
      <c r="E7" s="8" t="n">
        <v>30</v>
      </c>
      <c r="F7" s="9" t="n">
        <v>149.358</v>
      </c>
      <c r="G7" s="9" t="n">
        <v>149.273</v>
      </c>
      <c r="H7" s="10" t="n">
        <v>-2550</v>
      </c>
      <c r="I7" s="8" t="inlineStr">
        <is>
          <t>指標発表後の流れ</t>
        </is>
      </c>
      <c r="J7" s="8" t="inlineStr">
        <is>
          <t>落ち着いていた</t>
        </is>
      </c>
      <c r="K7" s="8" t="inlineStr">
        <is>
          <t>はい</t>
        </is>
      </c>
      <c r="L7" s="11">
        <f>IF(AND(A7&lt;&gt;"",B7&lt;&gt;""),ROUND((B7-A7)*1440,0),"")</f>
        <v/>
      </c>
      <c r="M7" s="11">
        <f>IF(L7="","",IF(L7&lt;=10,"10分以内",IF(L7&lt;=60,"1時間以内",IF(L7&lt;=480,"8時間以内","8時間超"))))</f>
        <v/>
      </c>
      <c r="N7" s="11">
        <f>IF(A7="","",INT(HOUR(A7)/3)*3)</f>
        <v/>
      </c>
      <c r="O7" s="11">
        <f>IF(A7="","",CHOOSE(WEEKDAY(A7),"日","月","火","水","木","金","土"))</f>
        <v/>
      </c>
    </row>
    <row r="8">
      <c r="A8" s="7" t="n">
        <v>46272.09583333333</v>
      </c>
      <c r="B8" s="7" t="n">
        <v>46272.5125</v>
      </c>
      <c r="C8" s="8" t="inlineStr">
        <is>
          <t>EUR/JPY</t>
        </is>
      </c>
      <c r="D8" s="8" t="inlineStr">
        <is>
          <t>売り</t>
        </is>
      </c>
      <c r="E8" s="8" t="n">
        <v>20</v>
      </c>
      <c r="F8" s="9" t="n">
        <v>163.684</v>
      </c>
      <c r="G8" s="9" t="n">
        <v>163.593</v>
      </c>
      <c r="H8" s="10" t="n">
        <v>1820</v>
      </c>
      <c r="I8" s="8" t="inlineStr">
        <is>
          <t>直近高値ブレイク</t>
        </is>
      </c>
      <c r="J8" s="8" t="inlineStr">
        <is>
          <t>自信があった</t>
        </is>
      </c>
      <c r="K8" s="8" t="inlineStr">
        <is>
          <t>はい</t>
        </is>
      </c>
      <c r="L8" s="11">
        <f>IF(AND(A8&lt;&gt;"",B8&lt;&gt;""),ROUND((B8-A8)*1440,0),"")</f>
        <v/>
      </c>
      <c r="M8" s="11">
        <f>IF(L8="","",IF(L8&lt;=10,"10分以内",IF(L8&lt;=60,"1時間以内",IF(L8&lt;=480,"8時間以内","8時間超"))))</f>
        <v/>
      </c>
      <c r="N8" s="11">
        <f>IF(A8="","",INT(HOUR(A8)/3)*3)</f>
        <v/>
      </c>
      <c r="O8" s="11">
        <f>IF(A8="","",CHOOSE(WEEKDAY(A8),"日","月","火","水","木","金","土"))</f>
        <v/>
      </c>
    </row>
    <row r="9">
      <c r="A9" s="7" t="n">
        <v>46272.67430555556</v>
      </c>
      <c r="B9" s="7" t="n">
        <v>46272.69166666667</v>
      </c>
      <c r="C9" s="8" t="inlineStr">
        <is>
          <t>USD/JPY</t>
        </is>
      </c>
      <c r="D9" s="8" t="inlineStr">
        <is>
          <t>買い</t>
        </is>
      </c>
      <c r="E9" s="8" t="n">
        <v>10</v>
      </c>
      <c r="F9" s="9" t="n">
        <v>151.715</v>
      </c>
      <c r="G9" s="9" t="n">
        <v>151.6</v>
      </c>
      <c r="H9" s="10" t="n">
        <v>-1150</v>
      </c>
      <c r="I9" s="8" t="inlineStr">
        <is>
          <t>なんとなく形が良かった</t>
        </is>
      </c>
      <c r="J9" s="8" t="inlineStr">
        <is>
          <t>焦っていた</t>
        </is>
      </c>
      <c r="K9" s="8" t="inlineStr">
        <is>
          <t>いいえ</t>
        </is>
      </c>
      <c r="L9" s="11">
        <f>IF(AND(A9&lt;&gt;"",B9&lt;&gt;""),ROUND((B9-A9)*1440,0),"")</f>
        <v/>
      </c>
      <c r="M9" s="11">
        <f>IF(L9="","",IF(L9&lt;=10,"10分以内",IF(L9&lt;=60,"1時間以内",IF(L9&lt;=480,"8時間以内","8時間超"))))</f>
        <v/>
      </c>
      <c r="N9" s="11">
        <f>IF(A9="","",INT(HOUR(A9)/3)*3)</f>
        <v/>
      </c>
      <c r="O9" s="11">
        <f>IF(A9="","",CHOOSE(WEEKDAY(A9),"日","月","火","水","木","金","土"))</f>
        <v/>
      </c>
    </row>
    <row r="10">
      <c r="A10" s="7" t="n">
        <v>46273.28125</v>
      </c>
      <c r="B10" s="7" t="n">
        <v>46273.28333333333</v>
      </c>
      <c r="C10" s="8" t="inlineStr">
        <is>
          <t>GBP/JPY</t>
        </is>
      </c>
      <c r="D10" s="8" t="inlineStr">
        <is>
          <t>売り</t>
        </is>
      </c>
      <c r="E10" s="8" t="n">
        <v>20</v>
      </c>
      <c r="F10" s="9" t="n">
        <v>189.498</v>
      </c>
      <c r="G10" s="9" t="n">
        <v>189.539</v>
      </c>
      <c r="H10" s="10" t="n">
        <v>-820</v>
      </c>
      <c r="I10" s="8" t="inlineStr">
        <is>
          <t>移動平均線で反発</t>
        </is>
      </c>
      <c r="J10" s="8" t="inlineStr">
        <is>
          <t>落ち着いていた</t>
        </is>
      </c>
      <c r="K10" s="8" t="inlineStr">
        <is>
          <t>はい</t>
        </is>
      </c>
      <c r="L10" s="11">
        <f>IF(AND(A10&lt;&gt;"",B10&lt;&gt;""),ROUND((B10-A10)*1440,0),"")</f>
        <v/>
      </c>
      <c r="M10" s="11">
        <f>IF(L10="","",IF(L10&lt;=10,"10分以内",IF(L10&lt;=60,"1時間以内",IF(L10&lt;=480,"8時間以内","8時間超"))))</f>
        <v/>
      </c>
      <c r="N10" s="11">
        <f>IF(A10="","",INT(HOUR(A10)/3)*3)</f>
        <v/>
      </c>
      <c r="O10" s="11">
        <f>IF(A10="","",CHOOSE(WEEKDAY(A10),"日","月","火","水","木","金","土"))</f>
        <v/>
      </c>
    </row>
    <row r="11">
      <c r="A11" s="7" t="n">
        <v>46273.43888888889</v>
      </c>
      <c r="B11" s="7" t="n">
        <v>46273.47013888889</v>
      </c>
      <c r="C11" s="8" t="inlineStr">
        <is>
          <t>EUR/JPY</t>
        </is>
      </c>
      <c r="D11" s="8" t="inlineStr">
        <is>
          <t>買い</t>
        </is>
      </c>
      <c r="E11" s="8" t="n">
        <v>20</v>
      </c>
      <c r="F11" s="9" t="n">
        <v>161.843</v>
      </c>
      <c r="G11" s="9" t="n">
        <v>161.76</v>
      </c>
      <c r="H11" s="10" t="n">
        <v>-1660</v>
      </c>
      <c r="I11" s="8" t="inlineStr">
        <is>
          <t>なんとなく形が良かった</t>
        </is>
      </c>
      <c r="J11" s="8" t="inlineStr">
        <is>
          <t>なんとなく</t>
        </is>
      </c>
      <c r="K11" s="8" t="inlineStr">
        <is>
          <t>はい</t>
        </is>
      </c>
      <c r="L11" s="11">
        <f>IF(AND(A11&lt;&gt;"",B11&lt;&gt;""),ROUND((B11-A11)*1440,0),"")</f>
        <v/>
      </c>
      <c r="M11" s="11">
        <f>IF(L11="","",IF(L11&lt;=10,"10分以内",IF(L11&lt;=60,"1時間以内",IF(L11&lt;=480,"8時間以内","8時間超"))))</f>
        <v/>
      </c>
      <c r="N11" s="11">
        <f>IF(A11="","",INT(HOUR(A11)/3)*3)</f>
        <v/>
      </c>
      <c r="O11" s="11">
        <f>IF(A11="","",CHOOSE(WEEKDAY(A11),"日","月","火","水","木","金","土"))</f>
        <v/>
      </c>
    </row>
    <row r="12">
      <c r="A12" s="7" t="n">
        <v>46273.82083333333</v>
      </c>
      <c r="B12" s="7" t="n">
        <v>46273.825</v>
      </c>
      <c r="C12" s="8" t="inlineStr">
        <is>
          <t>USD/JPY</t>
        </is>
      </c>
      <c r="D12" s="8" t="inlineStr">
        <is>
          <t>買い</t>
        </is>
      </c>
      <c r="E12" s="8" t="n">
        <v>50</v>
      </c>
      <c r="F12" s="9" t="n">
        <v>151.402</v>
      </c>
      <c r="G12" s="9" t="n">
        <v>151.45</v>
      </c>
      <c r="H12" s="10" t="n">
        <v>2400</v>
      </c>
      <c r="I12" s="8" t="inlineStr">
        <is>
          <t>指標発表後の流れ</t>
        </is>
      </c>
      <c r="J12" s="8" t="inlineStr">
        <is>
          <t>取り返したかった</t>
        </is>
      </c>
      <c r="K12" s="8" t="inlineStr">
        <is>
          <t>いいえ</t>
        </is>
      </c>
      <c r="L12" s="11">
        <f>IF(AND(A12&lt;&gt;"",B12&lt;&gt;""),ROUND((B12-A12)*1440,0),"")</f>
        <v/>
      </c>
      <c r="M12" s="11">
        <f>IF(L12="","",IF(L12&lt;=10,"10分以内",IF(L12&lt;=60,"1時間以内",IF(L12&lt;=480,"8時間以内","8時間超"))))</f>
        <v/>
      </c>
      <c r="N12" s="11">
        <f>IF(A12="","",INT(HOUR(A12)/3)*3)</f>
        <v/>
      </c>
      <c r="O12" s="11">
        <f>IF(A12="","",CHOOSE(WEEKDAY(A12),"日","月","火","水","木","金","土"))</f>
        <v/>
      </c>
    </row>
    <row r="13">
      <c r="A13" s="7" t="n">
        <v>46273.97361111111</v>
      </c>
      <c r="B13" s="7" t="n">
        <v>46273.97777777778</v>
      </c>
      <c r="C13" s="8" t="inlineStr">
        <is>
          <t>GBP/JPY</t>
        </is>
      </c>
      <c r="D13" s="8" t="inlineStr">
        <is>
          <t>売り</t>
        </is>
      </c>
      <c r="E13" s="8" t="n">
        <v>30</v>
      </c>
      <c r="F13" s="9" t="n">
        <v>189.383</v>
      </c>
      <c r="G13" s="9" t="n">
        <v>189.458</v>
      </c>
      <c r="H13" s="10" t="n">
        <v>-2250</v>
      </c>
      <c r="I13" s="8" t="inlineStr">
        <is>
          <t>上位足のトレンド方向</t>
        </is>
      </c>
      <c r="J13" s="8" t="inlineStr">
        <is>
          <t>焦っていた</t>
        </is>
      </c>
      <c r="K13" s="8" t="inlineStr">
        <is>
          <t>いいえ</t>
        </is>
      </c>
      <c r="L13" s="11">
        <f>IF(AND(A13&lt;&gt;"",B13&lt;&gt;""),ROUND((B13-A13)*1440,0),"")</f>
        <v/>
      </c>
      <c r="M13" s="11">
        <f>IF(L13="","",IF(L13&lt;=10,"10分以内",IF(L13&lt;=60,"1時間以内",IF(L13&lt;=480,"8時間以内","8時間超"))))</f>
        <v/>
      </c>
      <c r="N13" s="11">
        <f>IF(A13="","",INT(HOUR(A13)/3)*3)</f>
        <v/>
      </c>
      <c r="O13" s="11">
        <f>IF(A13="","",CHOOSE(WEEKDAY(A13),"日","月","火","水","木","金","土"))</f>
        <v/>
      </c>
    </row>
    <row r="14">
      <c r="A14" s="7" t="n">
        <v>46275.08958333333</v>
      </c>
      <c r="B14" s="7" t="n">
        <v>46275.10694444444</v>
      </c>
      <c r="C14" s="8" t="inlineStr">
        <is>
          <t>EUR/JPY</t>
        </is>
      </c>
      <c r="D14" s="8" t="inlineStr">
        <is>
          <t>買い</t>
        </is>
      </c>
      <c r="E14" s="8" t="n">
        <v>30</v>
      </c>
      <c r="F14" s="9" t="n">
        <v>161.145</v>
      </c>
      <c r="G14" s="9" t="n">
        <v>161.195</v>
      </c>
      <c r="H14" s="10" t="n">
        <v>1500</v>
      </c>
      <c r="I14" s="8" t="inlineStr">
        <is>
          <t>なんとなく形が良かった</t>
        </is>
      </c>
      <c r="J14" s="8" t="inlineStr">
        <is>
          <t>取り返したかった</t>
        </is>
      </c>
      <c r="K14" s="8" t="inlineStr">
        <is>
          <t>いいえ</t>
        </is>
      </c>
      <c r="L14" s="11">
        <f>IF(AND(A14&lt;&gt;"",B14&lt;&gt;""),ROUND((B14-A14)*1440,0),"")</f>
        <v/>
      </c>
      <c r="M14" s="11">
        <f>IF(L14="","",IF(L14&lt;=10,"10分以内",IF(L14&lt;=60,"1時間以内",IF(L14&lt;=480,"8時間以内","8時間超"))))</f>
        <v/>
      </c>
      <c r="N14" s="11">
        <f>IF(A14="","",INT(HOUR(A14)/3)*3)</f>
        <v/>
      </c>
      <c r="O14" s="11">
        <f>IF(A14="","",CHOOSE(WEEKDAY(A14),"日","月","火","水","木","金","土"))</f>
        <v/>
      </c>
    </row>
    <row r="15">
      <c r="A15" s="7" t="n">
        <v>46275.47291666667</v>
      </c>
      <c r="B15" s="7" t="n">
        <v>46275.47916666666</v>
      </c>
      <c r="C15" s="8" t="inlineStr">
        <is>
          <t>GBP/JPY</t>
        </is>
      </c>
      <c r="D15" s="8" t="inlineStr">
        <is>
          <t>売り</t>
        </is>
      </c>
      <c r="E15" s="8" t="n">
        <v>30</v>
      </c>
      <c r="F15" s="9" t="n">
        <v>190.362</v>
      </c>
      <c r="G15" s="9" t="n">
        <v>190.264</v>
      </c>
      <c r="H15" s="10" t="n">
        <v>2940</v>
      </c>
      <c r="I15" s="8" t="inlineStr">
        <is>
          <t>移動平均線で反発</t>
        </is>
      </c>
      <c r="J15" s="8" t="inlineStr">
        <is>
          <t>自信があった</t>
        </is>
      </c>
      <c r="K15" s="8" t="inlineStr">
        <is>
          <t>はい</t>
        </is>
      </c>
      <c r="L15" s="11">
        <f>IF(AND(A15&lt;&gt;"",B15&lt;&gt;""),ROUND((B15-A15)*1440,0),"")</f>
        <v/>
      </c>
      <c r="M15" s="11">
        <f>IF(L15="","",IF(L15&lt;=10,"10分以内",IF(L15&lt;=60,"1時間以内",IF(L15&lt;=480,"8時間以内","8時間超"))))</f>
        <v/>
      </c>
      <c r="N15" s="11">
        <f>IF(A15="","",INT(HOUR(A15)/3)*3)</f>
        <v/>
      </c>
      <c r="O15" s="11">
        <f>IF(A15="","",CHOOSE(WEEKDAY(A15),"日","月","火","水","木","金","土"))</f>
        <v/>
      </c>
    </row>
    <row r="16">
      <c r="A16" s="7" t="n">
        <v>46275.69722222222</v>
      </c>
      <c r="B16" s="7" t="n">
        <v>46275.70138888889</v>
      </c>
      <c r="C16" s="8" t="inlineStr">
        <is>
          <t>GBP/JPY</t>
        </is>
      </c>
      <c r="D16" s="8" t="inlineStr">
        <is>
          <t>売り</t>
        </is>
      </c>
      <c r="E16" s="8" t="n">
        <v>10</v>
      </c>
      <c r="F16" s="9" t="n">
        <v>191.519</v>
      </c>
      <c r="G16" s="9" t="n">
        <v>191.398</v>
      </c>
      <c r="H16" s="10" t="n">
        <v>1210</v>
      </c>
      <c r="I16" s="8" t="inlineStr">
        <is>
          <t>直近高値ブレイク</t>
        </is>
      </c>
      <c r="J16" s="8" t="inlineStr">
        <is>
          <t>取り返したかった</t>
        </is>
      </c>
      <c r="K16" s="8" t="inlineStr">
        <is>
          <t>いいえ</t>
        </is>
      </c>
      <c r="L16" s="11">
        <f>IF(AND(A16&lt;&gt;"",B16&lt;&gt;""),ROUND((B16-A16)*1440,0),"")</f>
        <v/>
      </c>
      <c r="M16" s="11">
        <f>IF(L16="","",IF(L16&lt;=10,"10分以内",IF(L16&lt;=60,"1時間以内",IF(L16&lt;=480,"8時間以内","8時間超"))))</f>
        <v/>
      </c>
      <c r="N16" s="11">
        <f>IF(A16="","",INT(HOUR(A16)/3)*3)</f>
        <v/>
      </c>
      <c r="O16" s="11">
        <f>IF(A16="","",CHOOSE(WEEKDAY(A16),"日","月","火","水","木","金","土"))</f>
        <v/>
      </c>
    </row>
    <row r="17">
      <c r="A17" s="7" t="n">
        <v>46276.55416666667</v>
      </c>
      <c r="B17" s="7" t="n">
        <v>46276.61666666667</v>
      </c>
      <c r="C17" s="8" t="inlineStr">
        <is>
          <t>USD/JPY</t>
        </is>
      </c>
      <c r="D17" s="8" t="inlineStr">
        <is>
          <t>買い</t>
        </is>
      </c>
      <c r="E17" s="8" t="n">
        <v>30</v>
      </c>
      <c r="F17" s="9" t="n">
        <v>148.059</v>
      </c>
      <c r="G17" s="9" t="n">
        <v>148.03</v>
      </c>
      <c r="H17" s="10" t="n">
        <v>-870</v>
      </c>
      <c r="I17" s="8" t="inlineStr">
        <is>
          <t>なんとなく形が良かった</t>
        </is>
      </c>
      <c r="J17" s="8" t="inlineStr">
        <is>
          <t>落ち着いていた</t>
        </is>
      </c>
      <c r="K17" s="8" t="inlineStr">
        <is>
          <t>はい</t>
        </is>
      </c>
      <c r="L17" s="11">
        <f>IF(AND(A17&lt;&gt;"",B17&lt;&gt;""),ROUND((B17-A17)*1440,0),"")</f>
        <v/>
      </c>
      <c r="M17" s="11">
        <f>IF(L17="","",IF(L17&lt;=10,"10分以内",IF(L17&lt;=60,"1時間以内",IF(L17&lt;=480,"8時間以内","8時間超"))))</f>
        <v/>
      </c>
      <c r="N17" s="11">
        <f>IF(A17="","",INT(HOUR(A17)/3)*3)</f>
        <v/>
      </c>
      <c r="O17" s="11">
        <f>IF(A17="","",CHOOSE(WEEKDAY(A17),"日","月","火","水","木","金","土"))</f>
        <v/>
      </c>
    </row>
    <row r="18">
      <c r="A18" s="7" t="n">
        <v>46276.97708333333</v>
      </c>
      <c r="B18" s="7" t="n">
        <v>46277.14375</v>
      </c>
      <c r="C18" s="8" t="inlineStr">
        <is>
          <t>GBP/JPY</t>
        </is>
      </c>
      <c r="D18" s="8" t="inlineStr">
        <is>
          <t>売り</t>
        </is>
      </c>
      <c r="E18" s="8" t="n">
        <v>10</v>
      </c>
      <c r="F18" s="9" t="n">
        <v>191.766</v>
      </c>
      <c r="G18" s="9" t="n">
        <v>191.614</v>
      </c>
      <c r="H18" s="10" t="n">
        <v>1520</v>
      </c>
      <c r="I18" s="8" t="inlineStr">
        <is>
          <t>指標発表後の流れ</t>
        </is>
      </c>
      <c r="J18" s="8" t="inlineStr">
        <is>
          <t>落ち着いていた</t>
        </is>
      </c>
      <c r="K18" s="8" t="inlineStr">
        <is>
          <t>はい</t>
        </is>
      </c>
      <c r="L18" s="11">
        <f>IF(AND(A18&lt;&gt;"",B18&lt;&gt;""),ROUND((B18-A18)*1440,0),"")</f>
        <v/>
      </c>
      <c r="M18" s="11">
        <f>IF(L18="","",IF(L18&lt;=10,"10分以内",IF(L18&lt;=60,"1時間以内",IF(L18&lt;=480,"8時間以内","8時間超"))))</f>
        <v/>
      </c>
      <c r="N18" s="11">
        <f>IF(A18="","",INT(HOUR(A18)/3)*3)</f>
        <v/>
      </c>
      <c r="O18" s="11">
        <f>IF(A18="","",CHOOSE(WEEKDAY(A18),"日","月","火","水","木","金","土"))</f>
        <v/>
      </c>
    </row>
    <row r="19">
      <c r="A19" s="7" t="n">
        <v>46279.29166666666</v>
      </c>
      <c r="B19" s="7" t="n">
        <v>46279.35416666666</v>
      </c>
      <c r="C19" s="8" t="inlineStr">
        <is>
          <t>GBP/JPY</t>
        </is>
      </c>
      <c r="D19" s="8" t="inlineStr">
        <is>
          <t>買い</t>
        </is>
      </c>
      <c r="E19" s="8" t="n">
        <v>10</v>
      </c>
      <c r="F19" s="9" t="n">
        <v>189.365</v>
      </c>
      <c r="G19" s="9" t="n">
        <v>189.379</v>
      </c>
      <c r="H19" s="10" t="n">
        <v>140</v>
      </c>
      <c r="I19" s="8" t="inlineStr">
        <is>
          <t>上位足のトレンド方向</t>
        </is>
      </c>
      <c r="J19" s="8" t="inlineStr">
        <is>
          <t>自信があった</t>
        </is>
      </c>
      <c r="K19" s="8" t="inlineStr">
        <is>
          <t>はい</t>
        </is>
      </c>
      <c r="L19" s="11">
        <f>IF(AND(A19&lt;&gt;"",B19&lt;&gt;""),ROUND((B19-A19)*1440,0),"")</f>
        <v/>
      </c>
      <c r="M19" s="11">
        <f>IF(L19="","",IF(L19&lt;=10,"10分以内",IF(L19&lt;=60,"1時間以内",IF(L19&lt;=480,"8時間以内","8時間超"))))</f>
        <v/>
      </c>
      <c r="N19" s="11">
        <f>IF(A19="","",INT(HOUR(A19)/3)*3)</f>
        <v/>
      </c>
      <c r="O19" s="11">
        <f>IF(A19="","",CHOOSE(WEEKDAY(A19),"日","月","火","水","木","金","土"))</f>
        <v/>
      </c>
    </row>
    <row r="20">
      <c r="A20" s="7" t="n">
        <v>46280.22291666667</v>
      </c>
      <c r="B20" s="7" t="n">
        <v>46280.24027777778</v>
      </c>
      <c r="C20" s="8" t="inlineStr">
        <is>
          <t>EUR/JPY</t>
        </is>
      </c>
      <c r="D20" s="8" t="inlineStr">
        <is>
          <t>買い</t>
        </is>
      </c>
      <c r="E20" s="8" t="n">
        <v>20</v>
      </c>
      <c r="F20" s="9" t="n">
        <v>161.711</v>
      </c>
      <c r="G20" s="9" t="n">
        <v>161.768</v>
      </c>
      <c r="H20" s="10" t="n">
        <v>1140</v>
      </c>
      <c r="I20" s="8" t="inlineStr">
        <is>
          <t>なんとなく形が良かった</t>
        </is>
      </c>
      <c r="J20" s="8" t="inlineStr">
        <is>
          <t>落ち着いていた</t>
        </is>
      </c>
      <c r="K20" s="8" t="inlineStr">
        <is>
          <t>はい</t>
        </is>
      </c>
      <c r="L20" s="11">
        <f>IF(AND(A20&lt;&gt;"",B20&lt;&gt;""),ROUND((B20-A20)*1440,0),"")</f>
        <v/>
      </c>
      <c r="M20" s="11">
        <f>IF(L20="","",IF(L20&lt;=10,"10分以内",IF(L20&lt;=60,"1時間以内",IF(L20&lt;=480,"8時間以内","8時間超"))))</f>
        <v/>
      </c>
      <c r="N20" s="11">
        <f>IF(A20="","",INT(HOUR(A20)/3)*3)</f>
        <v/>
      </c>
      <c r="O20" s="11">
        <f>IF(A20="","",CHOOSE(WEEKDAY(A20),"日","月","火","水","木","金","土"))</f>
        <v/>
      </c>
    </row>
    <row r="21">
      <c r="A21" s="7" t="n">
        <v>46280.39930555555</v>
      </c>
      <c r="B21" s="7" t="n">
        <v>46280.56597222222</v>
      </c>
      <c r="C21" s="8" t="inlineStr">
        <is>
          <t>USD/JPY</t>
        </is>
      </c>
      <c r="D21" s="8" t="inlineStr">
        <is>
          <t>売り</t>
        </is>
      </c>
      <c r="E21" s="8" t="n">
        <v>30</v>
      </c>
      <c r="F21" s="9" t="n">
        <v>148.961</v>
      </c>
      <c r="G21" s="9" t="n">
        <v>149.005</v>
      </c>
      <c r="H21" s="10" t="n">
        <v>-1320</v>
      </c>
      <c r="I21" s="8" t="inlineStr">
        <is>
          <t>移動平均線で反発</t>
        </is>
      </c>
      <c r="J21" s="8" t="inlineStr">
        <is>
          <t>焦っていた</t>
        </is>
      </c>
      <c r="K21" s="8" t="inlineStr">
        <is>
          <t>いいえ</t>
        </is>
      </c>
      <c r="L21" s="11">
        <f>IF(AND(A21&lt;&gt;"",B21&lt;&gt;""),ROUND((B21-A21)*1440,0),"")</f>
        <v/>
      </c>
      <c r="M21" s="11">
        <f>IF(L21="","",IF(L21&lt;=10,"10分以内",IF(L21&lt;=60,"1時間以内",IF(L21&lt;=480,"8時間以内","8時間超"))))</f>
        <v/>
      </c>
      <c r="N21" s="11">
        <f>IF(A21="","",INT(HOUR(A21)/3)*3)</f>
        <v/>
      </c>
      <c r="O21" s="11">
        <f>IF(A21="","",CHOOSE(WEEKDAY(A21),"日","月","火","水","木","金","土"))</f>
        <v/>
      </c>
    </row>
    <row r="22">
      <c r="A22" s="7" t="n">
        <v>46281.67152777778</v>
      </c>
      <c r="B22" s="7" t="n">
        <v>46282.08819444444</v>
      </c>
      <c r="C22" s="8" t="inlineStr">
        <is>
          <t>USD/JPY</t>
        </is>
      </c>
      <c r="D22" s="8" t="inlineStr">
        <is>
          <t>売り</t>
        </is>
      </c>
      <c r="E22" s="8" t="n">
        <v>10</v>
      </c>
      <c r="F22" s="9" t="n">
        <v>150.924</v>
      </c>
      <c r="G22" s="9" t="n">
        <v>151.068</v>
      </c>
      <c r="H22" s="10" t="n">
        <v>-1440</v>
      </c>
      <c r="I22" s="8" t="inlineStr">
        <is>
          <t>直近高値ブレイク</t>
        </is>
      </c>
      <c r="J22" s="8" t="inlineStr">
        <is>
          <t>焦っていた</t>
        </is>
      </c>
      <c r="K22" s="8" t="inlineStr">
        <is>
          <t>はい</t>
        </is>
      </c>
      <c r="L22" s="11">
        <f>IF(AND(A22&lt;&gt;"",B22&lt;&gt;""),ROUND((B22-A22)*1440,0),"")</f>
        <v/>
      </c>
      <c r="M22" s="11">
        <f>IF(L22="","",IF(L22&lt;=10,"10分以内",IF(L22&lt;=60,"1時間以内",IF(L22&lt;=480,"8時間以内","8時間超"))))</f>
        <v/>
      </c>
      <c r="N22" s="11">
        <f>IF(A22="","",INT(HOUR(A22)/3)*3)</f>
        <v/>
      </c>
      <c r="O22" s="11">
        <f>IF(A22="","",CHOOSE(WEEKDAY(A22),"日","月","火","水","木","金","土"))</f>
        <v/>
      </c>
    </row>
    <row r="23">
      <c r="A23" s="7" t="n">
        <v>46282.22361111111</v>
      </c>
      <c r="B23" s="7" t="n">
        <v>46282.25486111111</v>
      </c>
      <c r="C23" s="8" t="inlineStr">
        <is>
          <t>USD/JPY</t>
        </is>
      </c>
      <c r="D23" s="8" t="inlineStr">
        <is>
          <t>買い</t>
        </is>
      </c>
      <c r="E23" s="8" t="n">
        <v>50</v>
      </c>
      <c r="F23" s="9" t="n">
        <v>151.946</v>
      </c>
      <c r="G23" s="9" t="n">
        <v>152.025</v>
      </c>
      <c r="H23" s="10" t="n">
        <v>3950</v>
      </c>
      <c r="I23" s="8" t="inlineStr">
        <is>
          <t>上位足のトレンド方向</t>
        </is>
      </c>
      <c r="J23" s="8" t="inlineStr">
        <is>
          <t>取り返したかった</t>
        </is>
      </c>
      <c r="K23" s="8" t="inlineStr">
        <is>
          <t>いいえ</t>
        </is>
      </c>
      <c r="L23" s="11">
        <f>IF(AND(A23&lt;&gt;"",B23&lt;&gt;""),ROUND((B23-A23)*1440,0),"")</f>
        <v/>
      </c>
      <c r="M23" s="11">
        <f>IF(L23="","",IF(L23&lt;=10,"10分以内",IF(L23&lt;=60,"1時間以内",IF(L23&lt;=480,"8時間以内","8時間超"))))</f>
        <v/>
      </c>
      <c r="N23" s="11">
        <f>IF(A23="","",INT(HOUR(A23)/3)*3)</f>
        <v/>
      </c>
      <c r="O23" s="11">
        <f>IF(A23="","",CHOOSE(WEEKDAY(A23),"日","月","火","水","木","金","土"))</f>
        <v/>
      </c>
    </row>
    <row r="24">
      <c r="A24" s="7" t="n">
        <v>46282.40347222222</v>
      </c>
      <c r="B24" s="7" t="n">
        <v>46282.40763888889</v>
      </c>
      <c r="C24" s="8" t="inlineStr">
        <is>
          <t>GBP/JPY</t>
        </is>
      </c>
      <c r="D24" s="8" t="inlineStr">
        <is>
          <t>買い</t>
        </is>
      </c>
      <c r="E24" s="8" t="n">
        <v>10</v>
      </c>
      <c r="F24" s="9" t="n">
        <v>188.105</v>
      </c>
      <c r="G24" s="9" t="n">
        <v>187.893</v>
      </c>
      <c r="H24" s="10" t="n">
        <v>-2120</v>
      </c>
      <c r="I24" s="8" t="inlineStr">
        <is>
          <t>上位足のトレンド方向</t>
        </is>
      </c>
      <c r="J24" s="8" t="inlineStr">
        <is>
          <t>なんとなく</t>
        </is>
      </c>
      <c r="K24" s="8" t="inlineStr">
        <is>
          <t>いいえ</t>
        </is>
      </c>
      <c r="L24" s="11">
        <f>IF(AND(A24&lt;&gt;"",B24&lt;&gt;""),ROUND((B24-A24)*1440,0),"")</f>
        <v/>
      </c>
      <c r="M24" s="11">
        <f>IF(L24="","",IF(L24&lt;=10,"10分以内",IF(L24&lt;=60,"1時間以内",IF(L24&lt;=480,"8時間以内","8時間超"))))</f>
        <v/>
      </c>
      <c r="N24" s="11">
        <f>IF(A24="","",INT(HOUR(A24)/3)*3)</f>
        <v/>
      </c>
      <c r="O24" s="11">
        <f>IF(A24="","",CHOOSE(WEEKDAY(A24),"日","月","火","水","木","金","土"))</f>
        <v/>
      </c>
    </row>
    <row r="25">
      <c r="A25" s="7" t="n">
        <v>46282.76111111111</v>
      </c>
      <c r="B25" s="7" t="n">
        <v>46282.82361111111</v>
      </c>
      <c r="C25" s="8" t="inlineStr">
        <is>
          <t>GBP/JPY</t>
        </is>
      </c>
      <c r="D25" s="8" t="inlineStr">
        <is>
          <t>買い</t>
        </is>
      </c>
      <c r="E25" s="8" t="n">
        <v>30</v>
      </c>
      <c r="F25" s="9" t="n">
        <v>191.961</v>
      </c>
      <c r="G25" s="9" t="n">
        <v>191.982</v>
      </c>
      <c r="H25" s="10" t="n">
        <v>630</v>
      </c>
      <c r="I25" s="8" t="inlineStr">
        <is>
          <t>移動平均線で反発</t>
        </is>
      </c>
      <c r="J25" s="8" t="inlineStr">
        <is>
          <t>なんとなく</t>
        </is>
      </c>
      <c r="K25" s="8" t="inlineStr">
        <is>
          <t>はい</t>
        </is>
      </c>
      <c r="L25" s="11">
        <f>IF(AND(A25&lt;&gt;"",B25&lt;&gt;""),ROUND((B25-A25)*1440,0),"")</f>
        <v/>
      </c>
      <c r="M25" s="11">
        <f>IF(L25="","",IF(L25&lt;=10,"10分以内",IF(L25&lt;=60,"1時間以内",IF(L25&lt;=480,"8時間以内","8時間超"))))</f>
        <v/>
      </c>
      <c r="N25" s="11">
        <f>IF(A25="","",INT(HOUR(A25)/3)*3)</f>
        <v/>
      </c>
      <c r="O25" s="11">
        <f>IF(A25="","",CHOOSE(WEEKDAY(A25),"日","月","火","水","木","金","土"))</f>
        <v/>
      </c>
    </row>
    <row r="26">
      <c r="A26" s="7" t="n">
        <v>46283.44791666666</v>
      </c>
      <c r="B26" s="7" t="n">
        <v>46283.86458333334</v>
      </c>
      <c r="C26" s="8" t="inlineStr">
        <is>
          <t>GBP/JPY</t>
        </is>
      </c>
      <c r="D26" s="8" t="inlineStr">
        <is>
          <t>買い</t>
        </is>
      </c>
      <c r="E26" s="8" t="n">
        <v>30</v>
      </c>
      <c r="F26" s="9" t="n">
        <v>188.653</v>
      </c>
      <c r="G26" s="9" t="n">
        <v>188.616</v>
      </c>
      <c r="H26" s="10" t="n">
        <v>-1110</v>
      </c>
      <c r="I26" s="8" t="inlineStr">
        <is>
          <t>直近高値ブレイク</t>
        </is>
      </c>
      <c r="J26" s="8" t="inlineStr">
        <is>
          <t>落ち着いていた</t>
        </is>
      </c>
      <c r="K26" s="8" t="inlineStr">
        <is>
          <t>はい</t>
        </is>
      </c>
      <c r="L26" s="11">
        <f>IF(AND(A26&lt;&gt;"",B26&lt;&gt;""),ROUND((B26-A26)*1440,0),"")</f>
        <v/>
      </c>
      <c r="M26" s="11">
        <f>IF(L26="","",IF(L26&lt;=10,"10分以内",IF(L26&lt;=60,"1時間以内",IF(L26&lt;=480,"8時間以内","8時間超"))))</f>
        <v/>
      </c>
      <c r="N26" s="11">
        <f>IF(A26="","",INT(HOUR(A26)/3)*3)</f>
        <v/>
      </c>
      <c r="O26" s="11">
        <f>IF(A26="","",CHOOSE(WEEKDAY(A26),"日","月","火","水","木","金","土"))</f>
        <v/>
      </c>
    </row>
    <row r="27">
      <c r="A27" s="7" t="n">
        <v>46286.21805555555</v>
      </c>
      <c r="B27" s="7" t="n">
        <v>46286.22013888889</v>
      </c>
      <c r="C27" s="8" t="inlineStr">
        <is>
          <t>EUR/JPY</t>
        </is>
      </c>
      <c r="D27" s="8" t="inlineStr">
        <is>
          <t>売り</t>
        </is>
      </c>
      <c r="E27" s="8" t="n">
        <v>50</v>
      </c>
      <c r="F27" s="9" t="n">
        <v>161.981</v>
      </c>
      <c r="G27" s="9" t="n">
        <v>161.889</v>
      </c>
      <c r="H27" s="10" t="n">
        <v>4600</v>
      </c>
      <c r="I27" s="8" t="inlineStr">
        <is>
          <t>指標発表後の流れ</t>
        </is>
      </c>
      <c r="J27" s="8" t="inlineStr">
        <is>
          <t>なんとなく</t>
        </is>
      </c>
      <c r="K27" s="8" t="inlineStr">
        <is>
          <t>はい</t>
        </is>
      </c>
      <c r="L27" s="11">
        <f>IF(AND(A27&lt;&gt;"",B27&lt;&gt;""),ROUND((B27-A27)*1440,0),"")</f>
        <v/>
      </c>
      <c r="M27" s="11">
        <f>IF(L27="","",IF(L27&lt;=10,"10分以内",IF(L27&lt;=60,"1時間以内",IF(L27&lt;=480,"8時間以内","8時間超"))))</f>
        <v/>
      </c>
      <c r="N27" s="11">
        <f>IF(A27="","",INT(HOUR(A27)/3)*3)</f>
        <v/>
      </c>
      <c r="O27" s="11">
        <f>IF(A27="","",CHOOSE(WEEKDAY(A27),"日","月","火","水","木","金","土"))</f>
        <v/>
      </c>
    </row>
    <row r="28">
      <c r="A28" s="7" t="n">
        <v>46286.57986111111</v>
      </c>
      <c r="B28" s="7" t="n">
        <v>46286.61111111111</v>
      </c>
      <c r="C28" s="8" t="inlineStr">
        <is>
          <t>USD/JPY</t>
        </is>
      </c>
      <c r="D28" s="8" t="inlineStr">
        <is>
          <t>買い</t>
        </is>
      </c>
      <c r="E28" s="8" t="n">
        <v>50</v>
      </c>
      <c r="F28" s="9" t="n">
        <v>148.643</v>
      </c>
      <c r="G28" s="9" t="n">
        <v>148.461</v>
      </c>
      <c r="H28" s="10" t="n">
        <v>-9100</v>
      </c>
      <c r="I28" s="8" t="inlineStr">
        <is>
          <t>指標発表後の流れ</t>
        </is>
      </c>
      <c r="J28" s="8" t="inlineStr">
        <is>
          <t>なんとなく</t>
        </is>
      </c>
      <c r="K28" s="8" t="inlineStr">
        <is>
          <t>いいえ</t>
        </is>
      </c>
      <c r="L28" s="11">
        <f>IF(AND(A28&lt;&gt;"",B28&lt;&gt;""),ROUND((B28-A28)*1440,0),"")</f>
        <v/>
      </c>
      <c r="M28" s="11">
        <f>IF(L28="","",IF(L28&lt;=10,"10分以内",IF(L28&lt;=60,"1時間以内",IF(L28&lt;=480,"8時間以内","8時間超"))))</f>
        <v/>
      </c>
      <c r="N28" s="11">
        <f>IF(A28="","",INT(HOUR(A28)/3)*3)</f>
        <v/>
      </c>
      <c r="O28" s="11">
        <f>IF(A28="","",CHOOSE(WEEKDAY(A28),"日","月","火","水","木","金","土"))</f>
        <v/>
      </c>
    </row>
    <row r="29">
      <c r="A29" s="7" t="n">
        <v>46287.71527777778</v>
      </c>
      <c r="B29" s="7" t="n">
        <v>46287.77777777778</v>
      </c>
      <c r="C29" s="8" t="inlineStr">
        <is>
          <t>USD/JPY</t>
        </is>
      </c>
      <c r="D29" s="8" t="inlineStr">
        <is>
          <t>売り</t>
        </is>
      </c>
      <c r="E29" s="8" t="n">
        <v>50</v>
      </c>
      <c r="F29" s="9" t="n">
        <v>148.286</v>
      </c>
      <c r="G29" s="9" t="n">
        <v>148.291</v>
      </c>
      <c r="H29" s="10" t="n">
        <v>-250</v>
      </c>
      <c r="I29" s="8" t="inlineStr">
        <is>
          <t>指標発表後の流れ</t>
        </is>
      </c>
      <c r="J29" s="8" t="inlineStr">
        <is>
          <t>焦っていた</t>
        </is>
      </c>
      <c r="K29" s="8" t="inlineStr">
        <is>
          <t>いいえ</t>
        </is>
      </c>
      <c r="L29" s="11">
        <f>IF(AND(A29&lt;&gt;"",B29&lt;&gt;""),ROUND((B29-A29)*1440,0),"")</f>
        <v/>
      </c>
      <c r="M29" s="11">
        <f>IF(L29="","",IF(L29&lt;=10,"10分以内",IF(L29&lt;=60,"1時間以内",IF(L29&lt;=480,"8時間以内","8時間超"))))</f>
        <v/>
      </c>
      <c r="N29" s="11">
        <f>IF(A29="","",INT(HOUR(A29)/3)*3)</f>
        <v/>
      </c>
      <c r="O29" s="11">
        <f>IF(A29="","",CHOOSE(WEEKDAY(A29),"日","月","火","水","木","金","土"))</f>
        <v/>
      </c>
    </row>
    <row r="30">
      <c r="A30" s="7" t="n">
        <v>46288.88055555556</v>
      </c>
      <c r="B30" s="7" t="n">
        <v>46288.88263888889</v>
      </c>
      <c r="C30" s="8" t="inlineStr">
        <is>
          <t>USD/JPY</t>
        </is>
      </c>
      <c r="D30" s="8" t="inlineStr">
        <is>
          <t>売り</t>
        </is>
      </c>
      <c r="E30" s="8" t="n">
        <v>10</v>
      </c>
      <c r="F30" s="9" t="n">
        <v>150.671</v>
      </c>
      <c r="G30" s="9" t="n">
        <v>150.678</v>
      </c>
      <c r="H30" s="10" t="n">
        <v>-70</v>
      </c>
      <c r="I30" s="8" t="inlineStr">
        <is>
          <t>直近高値ブレイク</t>
        </is>
      </c>
      <c r="J30" s="8" t="inlineStr">
        <is>
          <t>取り返したかった</t>
        </is>
      </c>
      <c r="K30" s="8" t="inlineStr">
        <is>
          <t>いいえ</t>
        </is>
      </c>
      <c r="L30" s="11">
        <f>IF(AND(A30&lt;&gt;"",B30&lt;&gt;""),ROUND((B30-A30)*1440,0),"")</f>
        <v/>
      </c>
      <c r="M30" s="11">
        <f>IF(L30="","",IF(L30&lt;=10,"10分以内",IF(L30&lt;=60,"1時間以内",IF(L30&lt;=480,"8時間以内","8時間超"))))</f>
        <v/>
      </c>
      <c r="N30" s="11">
        <f>IF(A30="","",INT(HOUR(A30)/3)*3)</f>
        <v/>
      </c>
      <c r="O30" s="11">
        <f>IF(A30="","",CHOOSE(WEEKDAY(A30),"日","月","火","水","木","金","土"))</f>
        <v/>
      </c>
    </row>
    <row r="31">
      <c r="A31" s="7" t="n">
        <v>46289.75486111111</v>
      </c>
      <c r="B31" s="7" t="n">
        <v>46289.92152777778</v>
      </c>
      <c r="C31" s="8" t="inlineStr">
        <is>
          <t>GBP/JPY</t>
        </is>
      </c>
      <c r="D31" s="8" t="inlineStr">
        <is>
          <t>買い</t>
        </is>
      </c>
      <c r="E31" s="8" t="n">
        <v>30</v>
      </c>
      <c r="F31" s="9" t="n">
        <v>191.347</v>
      </c>
      <c r="G31" s="9" t="n">
        <v>191.256</v>
      </c>
      <c r="H31" s="10" t="n">
        <v>-2730</v>
      </c>
      <c r="I31" s="8" t="inlineStr">
        <is>
          <t>直近高値ブレイク</t>
        </is>
      </c>
      <c r="J31" s="8" t="inlineStr">
        <is>
          <t>なんとなく</t>
        </is>
      </c>
      <c r="K31" s="8" t="inlineStr">
        <is>
          <t>いいえ</t>
        </is>
      </c>
      <c r="L31" s="11">
        <f>IF(AND(A31&lt;&gt;"",B31&lt;&gt;""),ROUND((B31-A31)*1440,0),"")</f>
        <v/>
      </c>
      <c r="M31" s="11">
        <f>IF(L31="","",IF(L31&lt;=10,"10分以内",IF(L31&lt;=60,"1時間以内",IF(L31&lt;=480,"8時間以内","8時間超"))))</f>
        <v/>
      </c>
      <c r="N31" s="11">
        <f>IF(A31="","",INT(HOUR(A31)/3)*3)</f>
        <v/>
      </c>
      <c r="O31" s="11">
        <f>IF(A31="","",CHOOSE(WEEKDAY(A31),"日","月","火","水","木","金","土"))</f>
        <v/>
      </c>
    </row>
    <row r="32">
      <c r="A32" s="7" t="n">
        <v>46290.16875</v>
      </c>
      <c r="B32" s="7" t="n">
        <v>46290.18611111111</v>
      </c>
      <c r="C32" s="8" t="inlineStr">
        <is>
          <t>EUR/JPY</t>
        </is>
      </c>
      <c r="D32" s="8" t="inlineStr">
        <is>
          <t>売り</t>
        </is>
      </c>
      <c r="E32" s="8" t="n">
        <v>10</v>
      </c>
      <c r="F32" s="9" t="n">
        <v>160.601</v>
      </c>
      <c r="G32" s="9" t="n">
        <v>160.834</v>
      </c>
      <c r="H32" s="10" t="n">
        <v>-2330</v>
      </c>
      <c r="I32" s="8" t="inlineStr">
        <is>
          <t>なんとなく形が良かった</t>
        </is>
      </c>
      <c r="J32" s="8" t="inlineStr">
        <is>
          <t>なんとなく</t>
        </is>
      </c>
      <c r="K32" s="8" t="inlineStr">
        <is>
          <t>いいえ</t>
        </is>
      </c>
      <c r="L32" s="11">
        <f>IF(AND(A32&lt;&gt;"",B32&lt;&gt;""),ROUND((B32-A32)*1440,0),"")</f>
        <v/>
      </c>
      <c r="M32" s="11">
        <f>IF(L32="","",IF(L32&lt;=10,"10分以内",IF(L32&lt;=60,"1時間以内",IF(L32&lt;=480,"8時間以内","8時間超"))))</f>
        <v/>
      </c>
      <c r="N32" s="11">
        <f>IF(A32="","",INT(HOUR(A32)/3)*3)</f>
        <v/>
      </c>
      <c r="O32" s="11">
        <f>IF(A32="","",CHOOSE(WEEKDAY(A32),"日","月","火","水","木","金","土"))</f>
        <v/>
      </c>
    </row>
    <row r="33">
      <c r="A33" s="7" t="n">
        <v>46293.03402777778</v>
      </c>
      <c r="B33" s="7" t="n">
        <v>46293.09652777778</v>
      </c>
      <c r="C33" s="8" t="inlineStr">
        <is>
          <t>GBP/JPY</t>
        </is>
      </c>
      <c r="D33" s="8" t="inlineStr">
        <is>
          <t>買い</t>
        </is>
      </c>
      <c r="E33" s="8" t="n">
        <v>30</v>
      </c>
      <c r="F33" s="9" t="n">
        <v>191.08</v>
      </c>
      <c r="G33" s="9" t="n">
        <v>191.14</v>
      </c>
      <c r="H33" s="10" t="n">
        <v>1800</v>
      </c>
      <c r="I33" s="8" t="inlineStr">
        <is>
          <t>指標発表後の流れ</t>
        </is>
      </c>
      <c r="J33" s="8" t="inlineStr">
        <is>
          <t>落ち着いていた</t>
        </is>
      </c>
      <c r="K33" s="8" t="inlineStr">
        <is>
          <t>はい</t>
        </is>
      </c>
      <c r="L33" s="11">
        <f>IF(AND(A33&lt;&gt;"",B33&lt;&gt;""),ROUND((B33-A33)*1440,0),"")</f>
        <v/>
      </c>
      <c r="M33" s="11">
        <f>IF(L33="","",IF(L33&lt;=10,"10分以内",IF(L33&lt;=60,"1時間以内",IF(L33&lt;=480,"8時間以内","8時間超"))))</f>
        <v/>
      </c>
      <c r="N33" s="11">
        <f>IF(A33="","",INT(HOUR(A33)/3)*3)</f>
        <v/>
      </c>
      <c r="O33" s="11">
        <f>IF(A33="","",CHOOSE(WEEKDAY(A33),"日","月","火","水","木","金","土"))</f>
        <v/>
      </c>
    </row>
    <row r="34">
      <c r="A34" s="7" t="n">
        <v>46293.92986111111</v>
      </c>
      <c r="B34" s="7" t="n">
        <v>46293.93611111111</v>
      </c>
      <c r="C34" s="8" t="inlineStr">
        <is>
          <t>EUR/JPY</t>
        </is>
      </c>
      <c r="D34" s="8" t="inlineStr">
        <is>
          <t>買い</t>
        </is>
      </c>
      <c r="E34" s="8" t="n">
        <v>50</v>
      </c>
      <c r="F34" s="9" t="n">
        <v>160.485</v>
      </c>
      <c r="G34" s="9" t="n">
        <v>160.712</v>
      </c>
      <c r="H34" s="10" t="n">
        <v>11350</v>
      </c>
      <c r="I34" s="8" t="inlineStr">
        <is>
          <t>指標発表後の流れ</t>
        </is>
      </c>
      <c r="J34" s="8" t="inlineStr">
        <is>
          <t>自信があった</t>
        </is>
      </c>
      <c r="K34" s="8" t="inlineStr">
        <is>
          <t>はい</t>
        </is>
      </c>
      <c r="L34" s="11">
        <f>IF(AND(A34&lt;&gt;"",B34&lt;&gt;""),ROUND((B34-A34)*1440,0),"")</f>
        <v/>
      </c>
      <c r="M34" s="11">
        <f>IF(L34="","",IF(L34&lt;=10,"10分以内",IF(L34&lt;=60,"1時間以内",IF(L34&lt;=480,"8時間以内","8時間超"))))</f>
        <v/>
      </c>
      <c r="N34" s="11">
        <f>IF(A34="","",INT(HOUR(A34)/3)*3)</f>
        <v/>
      </c>
      <c r="O34" s="11">
        <f>IF(A34="","",CHOOSE(WEEKDAY(A34),"日","月","火","水","木","金","土"))</f>
        <v/>
      </c>
    </row>
    <row r="35">
      <c r="A35" s="7" t="n">
        <v>46294.52638888889</v>
      </c>
      <c r="B35" s="7" t="n">
        <v>46294.52847222222</v>
      </c>
      <c r="C35" s="8" t="inlineStr">
        <is>
          <t>EUR/JPY</t>
        </is>
      </c>
      <c r="D35" s="8" t="inlineStr">
        <is>
          <t>買い</t>
        </is>
      </c>
      <c r="E35" s="8" t="n">
        <v>20</v>
      </c>
      <c r="F35" s="9" t="n">
        <v>161.131</v>
      </c>
      <c r="G35" s="9" t="n">
        <v>161.19</v>
      </c>
      <c r="H35" s="10" t="n">
        <v>1180</v>
      </c>
      <c r="I35" s="8" t="inlineStr">
        <is>
          <t>上位足のトレンド方向</t>
        </is>
      </c>
      <c r="J35" s="8" t="inlineStr">
        <is>
          <t>落ち着いていた</t>
        </is>
      </c>
      <c r="K35" s="8" t="inlineStr">
        <is>
          <t>はい</t>
        </is>
      </c>
      <c r="L35" s="11">
        <f>IF(AND(A35&lt;&gt;"",B35&lt;&gt;""),ROUND((B35-A35)*1440,0),"")</f>
        <v/>
      </c>
      <c r="M35" s="11">
        <f>IF(L35="","",IF(L35&lt;=10,"10分以内",IF(L35&lt;=60,"1時間以内",IF(L35&lt;=480,"8時間以内","8時間超"))))</f>
        <v/>
      </c>
      <c r="N35" s="11">
        <f>IF(A35="","",INT(HOUR(A35)/3)*3)</f>
        <v/>
      </c>
      <c r="O35" s="11">
        <f>IF(A35="","",CHOOSE(WEEKDAY(A35),"日","月","火","水","木","金","土"))</f>
        <v/>
      </c>
    </row>
    <row r="36">
      <c r="A36" s="7" t="n">
        <v>46294.66041666667</v>
      </c>
      <c r="B36" s="7" t="n">
        <v>46295.07708333333</v>
      </c>
      <c r="C36" s="8" t="inlineStr">
        <is>
          <t>EUR/JPY</t>
        </is>
      </c>
      <c r="D36" s="8" t="inlineStr">
        <is>
          <t>売り</t>
        </is>
      </c>
      <c r="E36" s="8" t="n">
        <v>50</v>
      </c>
      <c r="F36" s="9" t="n">
        <v>161.114</v>
      </c>
      <c r="G36" s="9" t="n">
        <v>161.087</v>
      </c>
      <c r="H36" s="10" t="n">
        <v>1350</v>
      </c>
      <c r="I36" s="8" t="inlineStr">
        <is>
          <t>なんとなく形が良かった</t>
        </is>
      </c>
      <c r="J36" s="8" t="inlineStr">
        <is>
          <t>なんとなく</t>
        </is>
      </c>
      <c r="K36" s="8" t="inlineStr">
        <is>
          <t>いいえ</t>
        </is>
      </c>
      <c r="L36" s="11">
        <f>IF(AND(A36&lt;&gt;"",B36&lt;&gt;""),ROUND((B36-A36)*1440,0),"")</f>
        <v/>
      </c>
      <c r="M36" s="11">
        <f>IF(L36="","",IF(L36&lt;=10,"10分以内",IF(L36&lt;=60,"1時間以内",IF(L36&lt;=480,"8時間以内","8時間超"))))</f>
        <v/>
      </c>
      <c r="N36" s="11">
        <f>IF(A36="","",INT(HOUR(A36)/3)*3)</f>
        <v/>
      </c>
      <c r="O36" s="11">
        <f>IF(A36="","",CHOOSE(WEEKDAY(A36),"日","月","火","水","木","金","土"))</f>
        <v/>
      </c>
    </row>
    <row r="37">
      <c r="A37" s="7" t="n">
        <v>46295.42708333334</v>
      </c>
      <c r="B37" s="7" t="n">
        <v>46295.59375</v>
      </c>
      <c r="C37" s="8" t="inlineStr">
        <is>
          <t>GBP/JPY</t>
        </is>
      </c>
      <c r="D37" s="8" t="inlineStr">
        <is>
          <t>売り</t>
        </is>
      </c>
      <c r="E37" s="8" t="n">
        <v>30</v>
      </c>
      <c r="F37" s="9" t="n">
        <v>191.072</v>
      </c>
      <c r="G37" s="9" t="n">
        <v>191.071</v>
      </c>
      <c r="H37" s="10" t="n">
        <v>30</v>
      </c>
      <c r="I37" s="8" t="inlineStr">
        <is>
          <t>なんとなく形が良かった</t>
        </is>
      </c>
      <c r="J37" s="8" t="inlineStr">
        <is>
          <t>落ち着いていた</t>
        </is>
      </c>
      <c r="K37" s="8" t="inlineStr">
        <is>
          <t>はい</t>
        </is>
      </c>
      <c r="L37" s="11">
        <f>IF(AND(A37&lt;&gt;"",B37&lt;&gt;""),ROUND((B37-A37)*1440,0),"")</f>
        <v/>
      </c>
      <c r="M37" s="11">
        <f>IF(L37="","",IF(L37&lt;=10,"10分以内",IF(L37&lt;=60,"1時間以内",IF(L37&lt;=480,"8時間以内","8時間超"))))</f>
        <v/>
      </c>
      <c r="N37" s="11">
        <f>IF(A37="","",INT(HOUR(A37)/3)*3)</f>
        <v/>
      </c>
      <c r="O37" s="11">
        <f>IF(A37="","",CHOOSE(WEEKDAY(A37),"日","月","火","水","木","金","土"))</f>
        <v/>
      </c>
    </row>
    <row r="38">
      <c r="A38" s="7" t="n">
        <v>46296.20694444444</v>
      </c>
      <c r="B38" s="7" t="n">
        <v>46296.62361111111</v>
      </c>
      <c r="C38" s="8" t="inlineStr">
        <is>
          <t>GBP/JPY</t>
        </is>
      </c>
      <c r="D38" s="8" t="inlineStr">
        <is>
          <t>売り</t>
        </is>
      </c>
      <c r="E38" s="8" t="n">
        <v>30</v>
      </c>
      <c r="F38" s="9" t="n">
        <v>190.145</v>
      </c>
      <c r="G38" s="9" t="n">
        <v>190.102</v>
      </c>
      <c r="H38" s="10" t="n">
        <v>1290</v>
      </c>
      <c r="I38" s="8" t="inlineStr">
        <is>
          <t>上位足のトレンド方向</t>
        </is>
      </c>
      <c r="J38" s="8" t="inlineStr">
        <is>
          <t>取り返したかった</t>
        </is>
      </c>
      <c r="K38" s="8" t="inlineStr">
        <is>
          <t>いいえ</t>
        </is>
      </c>
      <c r="L38" s="11">
        <f>IF(AND(A38&lt;&gt;"",B38&lt;&gt;""),ROUND((B38-A38)*1440,0),"")</f>
        <v/>
      </c>
      <c r="M38" s="11">
        <f>IF(L38="","",IF(L38&lt;=10,"10分以内",IF(L38&lt;=60,"1時間以内",IF(L38&lt;=480,"8時間以内","8時間超"))))</f>
        <v/>
      </c>
      <c r="N38" s="11">
        <f>IF(A38="","",INT(HOUR(A38)/3)*3)</f>
        <v/>
      </c>
      <c r="O38" s="11">
        <f>IF(A38="","",CHOOSE(WEEKDAY(A38),"日","月","火","水","木","金","土"))</f>
        <v/>
      </c>
    </row>
    <row r="39">
      <c r="A39" s="7" t="n">
        <v>46296.83819444444</v>
      </c>
      <c r="B39" s="7" t="n">
        <v>46296.84444444445</v>
      </c>
      <c r="C39" s="8" t="inlineStr">
        <is>
          <t>EUR/JPY</t>
        </is>
      </c>
      <c r="D39" s="8" t="inlineStr">
        <is>
          <t>売り</t>
        </is>
      </c>
      <c r="E39" s="8" t="n">
        <v>10</v>
      </c>
      <c r="F39" s="9" t="n">
        <v>160.713</v>
      </c>
      <c r="G39" s="9" t="n">
        <v>160.593</v>
      </c>
      <c r="H39" s="10" t="n">
        <v>1200</v>
      </c>
      <c r="I39" s="8" t="inlineStr">
        <is>
          <t>なんとなく形が良かった</t>
        </is>
      </c>
      <c r="J39" s="8" t="inlineStr">
        <is>
          <t>自信があった</t>
        </is>
      </c>
      <c r="K39" s="8" t="inlineStr">
        <is>
          <t>はい</t>
        </is>
      </c>
      <c r="L39" s="11">
        <f>IF(AND(A39&lt;&gt;"",B39&lt;&gt;""),ROUND((B39-A39)*1440,0),"")</f>
        <v/>
      </c>
      <c r="M39" s="11">
        <f>IF(L39="","",IF(L39&lt;=10,"10分以内",IF(L39&lt;=60,"1時間以内",IF(L39&lt;=480,"8時間以内","8時間超"))))</f>
        <v/>
      </c>
      <c r="N39" s="11">
        <f>IF(A39="","",INT(HOUR(A39)/3)*3)</f>
        <v/>
      </c>
      <c r="O39" s="11">
        <f>IF(A39="","",CHOOSE(WEEKDAY(A39),"日","月","火","水","木","金","土"))</f>
        <v/>
      </c>
    </row>
    <row r="40">
      <c r="A40" s="7" t="n">
        <v>46297.70833333334</v>
      </c>
      <c r="B40" s="7" t="n">
        <v>46297.875</v>
      </c>
      <c r="C40" s="8" t="inlineStr">
        <is>
          <t>USD/JPY</t>
        </is>
      </c>
      <c r="D40" s="8" t="inlineStr">
        <is>
          <t>買い</t>
        </is>
      </c>
      <c r="E40" s="8" t="n">
        <v>50</v>
      </c>
      <c r="F40" s="9" t="n">
        <v>150.089</v>
      </c>
      <c r="G40" s="9" t="n">
        <v>150.134</v>
      </c>
      <c r="H40" s="10" t="n">
        <v>2250</v>
      </c>
      <c r="I40" s="8" t="inlineStr">
        <is>
          <t>直近高値ブレイク</t>
        </is>
      </c>
      <c r="J40" s="8" t="inlineStr">
        <is>
          <t>焦っていた</t>
        </is>
      </c>
      <c r="K40" s="8" t="inlineStr">
        <is>
          <t>いいえ</t>
        </is>
      </c>
      <c r="L40" s="11">
        <f>IF(AND(A40&lt;&gt;"",B40&lt;&gt;""),ROUND((B40-A40)*1440,0),"")</f>
        <v/>
      </c>
      <c r="M40" s="11">
        <f>IF(L40="","",IF(L40&lt;=10,"10分以内",IF(L40&lt;=60,"1時間以内",IF(L40&lt;=480,"8時間以内","8時間超"))))</f>
        <v/>
      </c>
      <c r="N40" s="11">
        <f>IF(A40="","",INT(HOUR(A40)/3)*3)</f>
        <v/>
      </c>
      <c r="O40" s="11">
        <f>IF(A40="","",CHOOSE(WEEKDAY(A40),"日","月","火","水","木","金","土"))</f>
        <v/>
      </c>
    </row>
    <row r="41">
      <c r="A41" s="7" t="n">
        <v>46300.96597222222</v>
      </c>
      <c r="B41" s="7" t="n">
        <v>46301.02847222222</v>
      </c>
      <c r="C41" s="8" t="inlineStr">
        <is>
          <t>USD/JPY</t>
        </is>
      </c>
      <c r="D41" s="8" t="inlineStr">
        <is>
          <t>売り</t>
        </is>
      </c>
      <c r="E41" s="8" t="n">
        <v>50</v>
      </c>
      <c r="F41" s="9" t="n">
        <v>150.312</v>
      </c>
      <c r="G41" s="9" t="n">
        <v>150.335</v>
      </c>
      <c r="H41" s="10" t="n">
        <v>-1150</v>
      </c>
      <c r="I41" s="8" t="inlineStr">
        <is>
          <t>指標発表後の流れ</t>
        </is>
      </c>
      <c r="J41" s="8" t="inlineStr">
        <is>
          <t>焦っていた</t>
        </is>
      </c>
      <c r="K41" s="8" t="inlineStr">
        <is>
          <t>いいえ</t>
        </is>
      </c>
      <c r="L41" s="11">
        <f>IF(AND(A41&lt;&gt;"",B41&lt;&gt;""),ROUND((B41-A41)*1440,0),"")</f>
        <v/>
      </c>
      <c r="M41" s="11">
        <f>IF(L41="","",IF(L41&lt;=10,"10分以内",IF(L41&lt;=60,"1時間以内",IF(L41&lt;=480,"8時間以内","8時間超"))))</f>
        <v/>
      </c>
      <c r="N41" s="11">
        <f>IF(A41="","",INT(HOUR(A41)/3)*3)</f>
        <v/>
      </c>
      <c r="O41" s="11">
        <f>IF(A41="","",CHOOSE(WEEKDAY(A41),"日","月","火","水","木","金","土"))</f>
        <v/>
      </c>
    </row>
    <row r="42">
      <c r="A42" s="7" t="n">
        <v>46302.14375</v>
      </c>
      <c r="B42" s="7" t="n">
        <v>46302.31041666667</v>
      </c>
      <c r="C42" s="8" t="inlineStr">
        <is>
          <t>GBP/JPY</t>
        </is>
      </c>
      <c r="D42" s="8" t="inlineStr">
        <is>
          <t>売り</t>
        </is>
      </c>
      <c r="E42" s="8" t="n">
        <v>30</v>
      </c>
      <c r="F42" s="9" t="n">
        <v>188.011</v>
      </c>
      <c r="G42" s="9" t="n">
        <v>188.009</v>
      </c>
      <c r="H42" s="10" t="n">
        <v>60</v>
      </c>
      <c r="I42" s="8" t="inlineStr">
        <is>
          <t>指標発表後の流れ</t>
        </is>
      </c>
      <c r="J42" s="8" t="inlineStr">
        <is>
          <t>落ち着いていた</t>
        </is>
      </c>
      <c r="K42" s="8" t="inlineStr">
        <is>
          <t>はい</t>
        </is>
      </c>
      <c r="L42" s="11">
        <f>IF(AND(A42&lt;&gt;"",B42&lt;&gt;""),ROUND((B42-A42)*1440,0),"")</f>
        <v/>
      </c>
      <c r="M42" s="11">
        <f>IF(L42="","",IF(L42&lt;=10,"10分以内",IF(L42&lt;=60,"1時間以内",IF(L42&lt;=480,"8時間以内","8時間超"))))</f>
        <v/>
      </c>
      <c r="N42" s="11">
        <f>IF(A42="","",INT(HOUR(A42)/3)*3)</f>
        <v/>
      </c>
      <c r="O42" s="11">
        <f>IF(A42="","",CHOOSE(WEEKDAY(A42),"日","月","火","水","木","金","土"))</f>
        <v/>
      </c>
    </row>
    <row r="43">
      <c r="A43" s="7" t="n">
        <v>46302.52361111111</v>
      </c>
      <c r="B43" s="7" t="n">
        <v>46302.94027777778</v>
      </c>
      <c r="C43" s="8" t="inlineStr">
        <is>
          <t>GBP/JPY</t>
        </is>
      </c>
      <c r="D43" s="8" t="inlineStr">
        <is>
          <t>買い</t>
        </is>
      </c>
      <c r="E43" s="8" t="n">
        <v>20</v>
      </c>
      <c r="F43" s="9" t="n">
        <v>191.325</v>
      </c>
      <c r="G43" s="9" t="n">
        <v>191.156</v>
      </c>
      <c r="H43" s="10" t="n">
        <v>-3380</v>
      </c>
      <c r="I43" s="8" t="inlineStr">
        <is>
          <t>直近高値ブレイク</t>
        </is>
      </c>
      <c r="J43" s="8" t="inlineStr">
        <is>
          <t>取り返したかった</t>
        </is>
      </c>
      <c r="K43" s="8" t="inlineStr">
        <is>
          <t>いいえ</t>
        </is>
      </c>
      <c r="L43" s="11">
        <f>IF(AND(A43&lt;&gt;"",B43&lt;&gt;""),ROUND((B43-A43)*1440,0),"")</f>
        <v/>
      </c>
      <c r="M43" s="11">
        <f>IF(L43="","",IF(L43&lt;=10,"10分以内",IF(L43&lt;=60,"1時間以内",IF(L43&lt;=480,"8時間以内","8時間超"))))</f>
        <v/>
      </c>
      <c r="N43" s="11">
        <f>IF(A43="","",INT(HOUR(A43)/3)*3)</f>
        <v/>
      </c>
      <c r="O43" s="11">
        <f>IF(A43="","",CHOOSE(WEEKDAY(A43),"日","月","火","水","木","金","土"))</f>
        <v/>
      </c>
    </row>
    <row r="44">
      <c r="A44" s="7" t="n">
        <v>46303.07013888889</v>
      </c>
      <c r="B44" s="7" t="n">
        <v>46303.13263888889</v>
      </c>
      <c r="C44" s="8" t="inlineStr">
        <is>
          <t>GBP/JPY</t>
        </is>
      </c>
      <c r="D44" s="8" t="inlineStr">
        <is>
          <t>売り</t>
        </is>
      </c>
      <c r="E44" s="8" t="n">
        <v>50</v>
      </c>
      <c r="F44" s="9" t="n">
        <v>191.209</v>
      </c>
      <c r="G44" s="9" t="n">
        <v>191.136</v>
      </c>
      <c r="H44" s="10" t="n">
        <v>3650</v>
      </c>
      <c r="I44" s="8" t="inlineStr">
        <is>
          <t>移動平均線で反発</t>
        </is>
      </c>
      <c r="J44" s="8" t="inlineStr">
        <is>
          <t>落ち着いていた</t>
        </is>
      </c>
      <c r="K44" s="8" t="inlineStr">
        <is>
          <t>はい</t>
        </is>
      </c>
      <c r="L44" s="11">
        <f>IF(AND(A44&lt;&gt;"",B44&lt;&gt;""),ROUND((B44-A44)*1440,0),"")</f>
        <v/>
      </c>
      <c r="M44" s="11">
        <f>IF(L44="","",IF(L44&lt;=10,"10分以内",IF(L44&lt;=60,"1時間以内",IF(L44&lt;=480,"8時間以内","8時間超"))))</f>
        <v/>
      </c>
      <c r="N44" s="11">
        <f>IF(A44="","",INT(HOUR(A44)/3)*3)</f>
        <v/>
      </c>
      <c r="O44" s="11">
        <f>IF(A44="","",CHOOSE(WEEKDAY(A44),"日","月","火","水","木","金","土"))</f>
        <v/>
      </c>
    </row>
    <row r="45">
      <c r="A45" s="7" t="n"/>
      <c r="B45" s="7" t="n"/>
      <c r="C45" s="8" t="n"/>
      <c r="D45" s="8" t="n"/>
      <c r="E45" s="8" t="n"/>
      <c r="F45" s="9" t="n"/>
      <c r="G45" s="9" t="n"/>
      <c r="H45" s="10" t="n"/>
      <c r="I45" s="8" t="n"/>
      <c r="J45" s="8" t="n"/>
      <c r="K45" s="8" t="n"/>
      <c r="L45" s="11">
        <f>IF(AND(A45&lt;&gt;"",B45&lt;&gt;""),ROUND((B45-A45)*1440,0),"")</f>
        <v/>
      </c>
      <c r="M45" s="11">
        <f>IF(L45="","",IF(L45&lt;=10,"10分以内",IF(L45&lt;=60,"1時間以内",IF(L45&lt;=480,"8時間以内","8時間超"))))</f>
        <v/>
      </c>
      <c r="N45" s="11">
        <f>IF(A45="","",INT(HOUR(A45)/3)*3)</f>
        <v/>
      </c>
      <c r="O45" s="11">
        <f>IF(A45="","",CHOOSE(WEEKDAY(A45),"日","月","火","水","木","金","土"))</f>
        <v/>
      </c>
    </row>
    <row r="46">
      <c r="A46" s="7" t="n"/>
      <c r="B46" s="7" t="n"/>
      <c r="C46" s="8" t="n"/>
      <c r="D46" s="8" t="n"/>
      <c r="E46" s="8" t="n"/>
      <c r="F46" s="9" t="n"/>
      <c r="G46" s="9" t="n"/>
      <c r="H46" s="10" t="n"/>
      <c r="I46" s="8" t="n"/>
      <c r="J46" s="8" t="n"/>
      <c r="K46" s="8" t="n"/>
      <c r="L46" s="11">
        <f>IF(AND(A46&lt;&gt;"",B46&lt;&gt;""),ROUND((B46-A46)*1440,0),"")</f>
        <v/>
      </c>
      <c r="M46" s="11">
        <f>IF(L46="","",IF(L46&lt;=10,"10分以内",IF(L46&lt;=60,"1時間以内",IF(L46&lt;=480,"8時間以内","8時間超"))))</f>
        <v/>
      </c>
      <c r="N46" s="11">
        <f>IF(A46="","",INT(HOUR(A46)/3)*3)</f>
        <v/>
      </c>
      <c r="O46" s="11">
        <f>IF(A46="","",CHOOSE(WEEKDAY(A46),"日","月","火","水","木","金","土"))</f>
        <v/>
      </c>
    </row>
    <row r="47">
      <c r="A47" s="7" t="n"/>
      <c r="B47" s="7" t="n"/>
      <c r="C47" s="8" t="n"/>
      <c r="D47" s="8" t="n"/>
      <c r="E47" s="8" t="n"/>
      <c r="F47" s="9" t="n"/>
      <c r="G47" s="9" t="n"/>
      <c r="H47" s="10" t="n"/>
      <c r="I47" s="8" t="n"/>
      <c r="J47" s="8" t="n"/>
      <c r="K47" s="8" t="n"/>
      <c r="L47" s="11">
        <f>IF(AND(A47&lt;&gt;"",B47&lt;&gt;""),ROUND((B47-A47)*1440,0),"")</f>
        <v/>
      </c>
      <c r="M47" s="11">
        <f>IF(L47="","",IF(L47&lt;=10,"10分以内",IF(L47&lt;=60,"1時間以内",IF(L47&lt;=480,"8時間以内","8時間超"))))</f>
        <v/>
      </c>
      <c r="N47" s="11">
        <f>IF(A47="","",INT(HOUR(A47)/3)*3)</f>
        <v/>
      </c>
      <c r="O47" s="11">
        <f>IF(A47="","",CHOOSE(WEEKDAY(A47),"日","月","火","水","木","金","土"))</f>
        <v/>
      </c>
    </row>
    <row r="48">
      <c r="A48" s="7" t="n"/>
      <c r="B48" s="7" t="n"/>
      <c r="C48" s="8" t="n"/>
      <c r="D48" s="8" t="n"/>
      <c r="E48" s="8" t="n"/>
      <c r="F48" s="9" t="n"/>
      <c r="G48" s="9" t="n"/>
      <c r="H48" s="10" t="n"/>
      <c r="I48" s="8" t="n"/>
      <c r="J48" s="8" t="n"/>
      <c r="K48" s="8" t="n"/>
      <c r="L48" s="11">
        <f>IF(AND(A48&lt;&gt;"",B48&lt;&gt;""),ROUND((B48-A48)*1440,0),"")</f>
        <v/>
      </c>
      <c r="M48" s="11">
        <f>IF(L48="","",IF(L48&lt;=10,"10分以内",IF(L48&lt;=60,"1時間以内",IF(L48&lt;=480,"8時間以内","8時間超"))))</f>
        <v/>
      </c>
      <c r="N48" s="11">
        <f>IF(A48="","",INT(HOUR(A48)/3)*3)</f>
        <v/>
      </c>
      <c r="O48" s="11">
        <f>IF(A48="","",CHOOSE(WEEKDAY(A48),"日","月","火","水","木","金","土"))</f>
        <v/>
      </c>
    </row>
    <row r="49">
      <c r="A49" s="7" t="n"/>
      <c r="B49" s="7" t="n"/>
      <c r="C49" s="8" t="n"/>
      <c r="D49" s="8" t="n"/>
      <c r="E49" s="8" t="n"/>
      <c r="F49" s="9" t="n"/>
      <c r="G49" s="9" t="n"/>
      <c r="H49" s="10" t="n"/>
      <c r="I49" s="8" t="n"/>
      <c r="J49" s="8" t="n"/>
      <c r="K49" s="8" t="n"/>
      <c r="L49" s="11">
        <f>IF(AND(A49&lt;&gt;"",B49&lt;&gt;""),ROUND((B49-A49)*1440,0),"")</f>
        <v/>
      </c>
      <c r="M49" s="11">
        <f>IF(L49="","",IF(L49&lt;=10,"10分以内",IF(L49&lt;=60,"1時間以内",IF(L49&lt;=480,"8時間以内","8時間超"))))</f>
        <v/>
      </c>
      <c r="N49" s="11">
        <f>IF(A49="","",INT(HOUR(A49)/3)*3)</f>
        <v/>
      </c>
      <c r="O49" s="11">
        <f>IF(A49="","",CHOOSE(WEEKDAY(A49),"日","月","火","水","木","金","土"))</f>
        <v/>
      </c>
    </row>
    <row r="50">
      <c r="A50" s="7" t="n"/>
      <c r="B50" s="7" t="n"/>
      <c r="C50" s="8" t="n"/>
      <c r="D50" s="8" t="n"/>
      <c r="E50" s="8" t="n"/>
      <c r="F50" s="9" t="n"/>
      <c r="G50" s="9" t="n"/>
      <c r="H50" s="10" t="n"/>
      <c r="I50" s="8" t="n"/>
      <c r="J50" s="8" t="n"/>
      <c r="K50" s="8" t="n"/>
      <c r="L50" s="11">
        <f>IF(AND(A50&lt;&gt;"",B50&lt;&gt;""),ROUND((B50-A50)*1440,0),"")</f>
        <v/>
      </c>
      <c r="M50" s="11">
        <f>IF(L50="","",IF(L50&lt;=10,"10分以内",IF(L50&lt;=60,"1時間以内",IF(L50&lt;=480,"8時間以内","8時間超"))))</f>
        <v/>
      </c>
      <c r="N50" s="11">
        <f>IF(A50="","",INT(HOUR(A50)/3)*3)</f>
        <v/>
      </c>
      <c r="O50" s="11">
        <f>IF(A50="","",CHOOSE(WEEKDAY(A50),"日","月","火","水","木","金","土"))</f>
        <v/>
      </c>
    </row>
    <row r="51">
      <c r="A51" s="7" t="n"/>
      <c r="B51" s="7" t="n"/>
      <c r="C51" s="8" t="n"/>
      <c r="D51" s="8" t="n"/>
      <c r="E51" s="8" t="n"/>
      <c r="F51" s="9" t="n"/>
      <c r="G51" s="9" t="n"/>
      <c r="H51" s="10" t="n"/>
      <c r="I51" s="8" t="n"/>
      <c r="J51" s="8" t="n"/>
      <c r="K51" s="8" t="n"/>
      <c r="L51" s="11">
        <f>IF(AND(A51&lt;&gt;"",B51&lt;&gt;""),ROUND((B51-A51)*1440,0),"")</f>
        <v/>
      </c>
      <c r="M51" s="11">
        <f>IF(L51="","",IF(L51&lt;=10,"10分以内",IF(L51&lt;=60,"1時間以内",IF(L51&lt;=480,"8時間以内","8時間超"))))</f>
        <v/>
      </c>
      <c r="N51" s="11">
        <f>IF(A51="","",INT(HOUR(A51)/3)*3)</f>
        <v/>
      </c>
      <c r="O51" s="11">
        <f>IF(A51="","",CHOOSE(WEEKDAY(A51),"日","月","火","水","木","金","土"))</f>
        <v/>
      </c>
    </row>
    <row r="52">
      <c r="A52" s="7" t="n"/>
      <c r="B52" s="7" t="n"/>
      <c r="C52" s="8" t="n"/>
      <c r="D52" s="8" t="n"/>
      <c r="E52" s="8" t="n"/>
      <c r="F52" s="9" t="n"/>
      <c r="G52" s="9" t="n"/>
      <c r="H52" s="10" t="n"/>
      <c r="I52" s="8" t="n"/>
      <c r="J52" s="8" t="n"/>
      <c r="K52" s="8" t="n"/>
      <c r="L52" s="11">
        <f>IF(AND(A52&lt;&gt;"",B52&lt;&gt;""),ROUND((B52-A52)*1440,0),"")</f>
        <v/>
      </c>
      <c r="M52" s="11">
        <f>IF(L52="","",IF(L52&lt;=10,"10分以内",IF(L52&lt;=60,"1時間以内",IF(L52&lt;=480,"8時間以内","8時間超"))))</f>
        <v/>
      </c>
      <c r="N52" s="11">
        <f>IF(A52="","",INT(HOUR(A52)/3)*3)</f>
        <v/>
      </c>
      <c r="O52" s="11">
        <f>IF(A52="","",CHOOSE(WEEKDAY(A52),"日","月","火","水","木","金","土"))</f>
        <v/>
      </c>
    </row>
    <row r="53">
      <c r="A53" s="7" t="n"/>
      <c r="B53" s="7" t="n"/>
      <c r="C53" s="8" t="n"/>
      <c r="D53" s="8" t="n"/>
      <c r="E53" s="8" t="n"/>
      <c r="F53" s="9" t="n"/>
      <c r="G53" s="9" t="n"/>
      <c r="H53" s="10" t="n"/>
      <c r="I53" s="8" t="n"/>
      <c r="J53" s="8" t="n"/>
      <c r="K53" s="8" t="n"/>
      <c r="L53" s="11">
        <f>IF(AND(A53&lt;&gt;"",B53&lt;&gt;""),ROUND((B53-A53)*1440,0),"")</f>
        <v/>
      </c>
      <c r="M53" s="11">
        <f>IF(L53="","",IF(L53&lt;=10,"10分以内",IF(L53&lt;=60,"1時間以内",IF(L53&lt;=480,"8時間以内","8時間超"))))</f>
        <v/>
      </c>
      <c r="N53" s="11">
        <f>IF(A53="","",INT(HOUR(A53)/3)*3)</f>
        <v/>
      </c>
      <c r="O53" s="11">
        <f>IF(A53="","",CHOOSE(WEEKDAY(A53),"日","月","火","水","木","金","土"))</f>
        <v/>
      </c>
    </row>
    <row r="54">
      <c r="A54" s="7" t="n"/>
      <c r="B54" s="7" t="n"/>
      <c r="C54" s="8" t="n"/>
      <c r="D54" s="8" t="n"/>
      <c r="E54" s="8" t="n"/>
      <c r="F54" s="9" t="n"/>
      <c r="G54" s="9" t="n"/>
      <c r="H54" s="10" t="n"/>
      <c r="I54" s="8" t="n"/>
      <c r="J54" s="8" t="n"/>
      <c r="K54" s="8" t="n"/>
      <c r="L54" s="11">
        <f>IF(AND(A54&lt;&gt;"",B54&lt;&gt;""),ROUND((B54-A54)*1440,0),"")</f>
        <v/>
      </c>
      <c r="M54" s="11">
        <f>IF(L54="","",IF(L54&lt;=10,"10分以内",IF(L54&lt;=60,"1時間以内",IF(L54&lt;=480,"8時間以内","8時間超"))))</f>
        <v/>
      </c>
      <c r="N54" s="11">
        <f>IF(A54="","",INT(HOUR(A54)/3)*3)</f>
        <v/>
      </c>
      <c r="O54" s="11">
        <f>IF(A54="","",CHOOSE(WEEKDAY(A54),"日","月","火","水","木","金","土"))</f>
        <v/>
      </c>
    </row>
    <row r="55">
      <c r="A55" s="7" t="n"/>
      <c r="B55" s="7" t="n"/>
      <c r="C55" s="8" t="n"/>
      <c r="D55" s="8" t="n"/>
      <c r="E55" s="8" t="n"/>
      <c r="F55" s="9" t="n"/>
      <c r="G55" s="9" t="n"/>
      <c r="H55" s="10" t="n"/>
      <c r="I55" s="8" t="n"/>
      <c r="J55" s="8" t="n"/>
      <c r="K55" s="8" t="n"/>
      <c r="L55" s="11">
        <f>IF(AND(A55&lt;&gt;"",B55&lt;&gt;""),ROUND((B55-A55)*1440,0),"")</f>
        <v/>
      </c>
      <c r="M55" s="11">
        <f>IF(L55="","",IF(L55&lt;=10,"10分以内",IF(L55&lt;=60,"1時間以内",IF(L55&lt;=480,"8時間以内","8時間超"))))</f>
        <v/>
      </c>
      <c r="N55" s="11">
        <f>IF(A55="","",INT(HOUR(A55)/3)*3)</f>
        <v/>
      </c>
      <c r="O55" s="11">
        <f>IF(A55="","",CHOOSE(WEEKDAY(A55),"日","月","火","水","木","金","土"))</f>
        <v/>
      </c>
    </row>
    <row r="56">
      <c r="A56" s="7" t="n"/>
      <c r="B56" s="7" t="n"/>
      <c r="C56" s="8" t="n"/>
      <c r="D56" s="8" t="n"/>
      <c r="E56" s="8" t="n"/>
      <c r="F56" s="9" t="n"/>
      <c r="G56" s="9" t="n"/>
      <c r="H56" s="10" t="n"/>
      <c r="I56" s="8" t="n"/>
      <c r="J56" s="8" t="n"/>
      <c r="K56" s="8" t="n"/>
      <c r="L56" s="11">
        <f>IF(AND(A56&lt;&gt;"",B56&lt;&gt;""),ROUND((B56-A56)*1440,0),"")</f>
        <v/>
      </c>
      <c r="M56" s="11">
        <f>IF(L56="","",IF(L56&lt;=10,"10分以内",IF(L56&lt;=60,"1時間以内",IF(L56&lt;=480,"8時間以内","8時間超"))))</f>
        <v/>
      </c>
      <c r="N56" s="11">
        <f>IF(A56="","",INT(HOUR(A56)/3)*3)</f>
        <v/>
      </c>
      <c r="O56" s="11">
        <f>IF(A56="","",CHOOSE(WEEKDAY(A56),"日","月","火","水","木","金","土"))</f>
        <v/>
      </c>
    </row>
    <row r="57">
      <c r="A57" s="7" t="n"/>
      <c r="B57" s="7" t="n"/>
      <c r="C57" s="8" t="n"/>
      <c r="D57" s="8" t="n"/>
      <c r="E57" s="8" t="n"/>
      <c r="F57" s="9" t="n"/>
      <c r="G57" s="9" t="n"/>
      <c r="H57" s="10" t="n"/>
      <c r="I57" s="8" t="n"/>
      <c r="J57" s="8" t="n"/>
      <c r="K57" s="8" t="n"/>
      <c r="L57" s="11">
        <f>IF(AND(A57&lt;&gt;"",B57&lt;&gt;""),ROUND((B57-A57)*1440,0),"")</f>
        <v/>
      </c>
      <c r="M57" s="11">
        <f>IF(L57="","",IF(L57&lt;=10,"10分以内",IF(L57&lt;=60,"1時間以内",IF(L57&lt;=480,"8時間以内","8時間超"))))</f>
        <v/>
      </c>
      <c r="N57" s="11">
        <f>IF(A57="","",INT(HOUR(A57)/3)*3)</f>
        <v/>
      </c>
      <c r="O57" s="11">
        <f>IF(A57="","",CHOOSE(WEEKDAY(A57),"日","月","火","水","木","金","土"))</f>
        <v/>
      </c>
    </row>
    <row r="58">
      <c r="A58" s="7" t="n"/>
      <c r="B58" s="7" t="n"/>
      <c r="C58" s="8" t="n"/>
      <c r="D58" s="8" t="n"/>
      <c r="E58" s="8" t="n"/>
      <c r="F58" s="9" t="n"/>
      <c r="G58" s="9" t="n"/>
      <c r="H58" s="10" t="n"/>
      <c r="I58" s="8" t="n"/>
      <c r="J58" s="8" t="n"/>
      <c r="K58" s="8" t="n"/>
      <c r="L58" s="11">
        <f>IF(AND(A58&lt;&gt;"",B58&lt;&gt;""),ROUND((B58-A58)*1440,0),"")</f>
        <v/>
      </c>
      <c r="M58" s="11">
        <f>IF(L58="","",IF(L58&lt;=10,"10分以内",IF(L58&lt;=60,"1時間以内",IF(L58&lt;=480,"8時間以内","8時間超"))))</f>
        <v/>
      </c>
      <c r="N58" s="11">
        <f>IF(A58="","",INT(HOUR(A58)/3)*3)</f>
        <v/>
      </c>
      <c r="O58" s="11">
        <f>IF(A58="","",CHOOSE(WEEKDAY(A58),"日","月","火","水","木","金","土"))</f>
        <v/>
      </c>
    </row>
    <row r="59">
      <c r="A59" s="7" t="n"/>
      <c r="B59" s="7" t="n"/>
      <c r="C59" s="8" t="n"/>
      <c r="D59" s="8" t="n"/>
      <c r="E59" s="8" t="n"/>
      <c r="F59" s="9" t="n"/>
      <c r="G59" s="9" t="n"/>
      <c r="H59" s="10" t="n"/>
      <c r="I59" s="8" t="n"/>
      <c r="J59" s="8" t="n"/>
      <c r="K59" s="8" t="n"/>
      <c r="L59" s="11">
        <f>IF(AND(A59&lt;&gt;"",B59&lt;&gt;""),ROUND((B59-A59)*1440,0),"")</f>
        <v/>
      </c>
      <c r="M59" s="11">
        <f>IF(L59="","",IF(L59&lt;=10,"10分以内",IF(L59&lt;=60,"1時間以内",IF(L59&lt;=480,"8時間以内","8時間超"))))</f>
        <v/>
      </c>
      <c r="N59" s="11">
        <f>IF(A59="","",INT(HOUR(A59)/3)*3)</f>
        <v/>
      </c>
      <c r="O59" s="11">
        <f>IF(A59="","",CHOOSE(WEEKDAY(A59),"日","月","火","水","木","金","土"))</f>
        <v/>
      </c>
    </row>
    <row r="60">
      <c r="A60" s="7" t="n"/>
      <c r="B60" s="7" t="n"/>
      <c r="C60" s="8" t="n"/>
      <c r="D60" s="8" t="n"/>
      <c r="E60" s="8" t="n"/>
      <c r="F60" s="9" t="n"/>
      <c r="G60" s="9" t="n"/>
      <c r="H60" s="10" t="n"/>
      <c r="I60" s="8" t="n"/>
      <c r="J60" s="8" t="n"/>
      <c r="K60" s="8" t="n"/>
      <c r="L60" s="11">
        <f>IF(AND(A60&lt;&gt;"",B60&lt;&gt;""),ROUND((B60-A60)*1440,0),"")</f>
        <v/>
      </c>
      <c r="M60" s="11">
        <f>IF(L60="","",IF(L60&lt;=10,"10分以内",IF(L60&lt;=60,"1時間以内",IF(L60&lt;=480,"8時間以内","8時間超"))))</f>
        <v/>
      </c>
      <c r="N60" s="11">
        <f>IF(A60="","",INT(HOUR(A60)/3)*3)</f>
        <v/>
      </c>
      <c r="O60" s="11">
        <f>IF(A60="","",CHOOSE(WEEKDAY(A60),"日","月","火","水","木","金","土"))</f>
        <v/>
      </c>
    </row>
    <row r="61">
      <c r="A61" s="7" t="n"/>
      <c r="B61" s="7" t="n"/>
      <c r="C61" s="8" t="n"/>
      <c r="D61" s="8" t="n"/>
      <c r="E61" s="8" t="n"/>
      <c r="F61" s="9" t="n"/>
      <c r="G61" s="9" t="n"/>
      <c r="H61" s="10" t="n"/>
      <c r="I61" s="8" t="n"/>
      <c r="J61" s="8" t="n"/>
      <c r="K61" s="8" t="n"/>
      <c r="L61" s="11">
        <f>IF(AND(A61&lt;&gt;"",B61&lt;&gt;""),ROUND((B61-A61)*1440,0),"")</f>
        <v/>
      </c>
      <c r="M61" s="11">
        <f>IF(L61="","",IF(L61&lt;=10,"10分以内",IF(L61&lt;=60,"1時間以内",IF(L61&lt;=480,"8時間以内","8時間超"))))</f>
        <v/>
      </c>
      <c r="N61" s="11">
        <f>IF(A61="","",INT(HOUR(A61)/3)*3)</f>
        <v/>
      </c>
      <c r="O61" s="11">
        <f>IF(A61="","",CHOOSE(WEEKDAY(A61),"日","月","火","水","木","金","土"))</f>
        <v/>
      </c>
    </row>
    <row r="62">
      <c r="A62" s="7" t="n"/>
      <c r="B62" s="7" t="n"/>
      <c r="C62" s="8" t="n"/>
      <c r="D62" s="8" t="n"/>
      <c r="E62" s="8" t="n"/>
      <c r="F62" s="9" t="n"/>
      <c r="G62" s="9" t="n"/>
      <c r="H62" s="10" t="n"/>
      <c r="I62" s="8" t="n"/>
      <c r="J62" s="8" t="n"/>
      <c r="K62" s="8" t="n"/>
      <c r="L62" s="11">
        <f>IF(AND(A62&lt;&gt;"",B62&lt;&gt;""),ROUND((B62-A62)*1440,0),"")</f>
        <v/>
      </c>
      <c r="M62" s="11">
        <f>IF(L62="","",IF(L62&lt;=10,"10分以内",IF(L62&lt;=60,"1時間以内",IF(L62&lt;=480,"8時間以内","8時間超"))))</f>
        <v/>
      </c>
      <c r="N62" s="11">
        <f>IF(A62="","",INT(HOUR(A62)/3)*3)</f>
        <v/>
      </c>
      <c r="O62" s="11">
        <f>IF(A62="","",CHOOSE(WEEKDAY(A62),"日","月","火","水","木","金","土"))</f>
        <v/>
      </c>
    </row>
    <row r="63">
      <c r="A63" s="7" t="n"/>
      <c r="B63" s="7" t="n"/>
      <c r="C63" s="8" t="n"/>
      <c r="D63" s="8" t="n"/>
      <c r="E63" s="8" t="n"/>
      <c r="F63" s="9" t="n"/>
      <c r="G63" s="9" t="n"/>
      <c r="H63" s="10" t="n"/>
      <c r="I63" s="8" t="n"/>
      <c r="J63" s="8" t="n"/>
      <c r="K63" s="8" t="n"/>
      <c r="L63" s="11">
        <f>IF(AND(A63&lt;&gt;"",B63&lt;&gt;""),ROUND((B63-A63)*1440,0),"")</f>
        <v/>
      </c>
      <c r="M63" s="11">
        <f>IF(L63="","",IF(L63&lt;=10,"10分以内",IF(L63&lt;=60,"1時間以内",IF(L63&lt;=480,"8時間以内","8時間超"))))</f>
        <v/>
      </c>
      <c r="N63" s="11">
        <f>IF(A63="","",INT(HOUR(A63)/3)*3)</f>
        <v/>
      </c>
      <c r="O63" s="11">
        <f>IF(A63="","",CHOOSE(WEEKDAY(A63),"日","月","火","水","木","金","土"))</f>
        <v/>
      </c>
    </row>
    <row r="64">
      <c r="A64" s="7" t="n"/>
      <c r="B64" s="7" t="n"/>
      <c r="C64" s="8" t="n"/>
      <c r="D64" s="8" t="n"/>
      <c r="E64" s="8" t="n"/>
      <c r="F64" s="9" t="n"/>
      <c r="G64" s="9" t="n"/>
      <c r="H64" s="10" t="n"/>
      <c r="I64" s="8" t="n"/>
      <c r="J64" s="8" t="n"/>
      <c r="K64" s="8" t="n"/>
      <c r="L64" s="11">
        <f>IF(AND(A64&lt;&gt;"",B64&lt;&gt;""),ROUND((B64-A64)*1440,0),"")</f>
        <v/>
      </c>
      <c r="M64" s="11">
        <f>IF(L64="","",IF(L64&lt;=10,"10分以内",IF(L64&lt;=60,"1時間以内",IF(L64&lt;=480,"8時間以内","8時間超"))))</f>
        <v/>
      </c>
      <c r="N64" s="11">
        <f>IF(A64="","",INT(HOUR(A64)/3)*3)</f>
        <v/>
      </c>
      <c r="O64" s="11">
        <f>IF(A64="","",CHOOSE(WEEKDAY(A64),"日","月","火","水","木","金","土"))</f>
        <v/>
      </c>
    </row>
    <row r="65">
      <c r="A65" s="7" t="n"/>
      <c r="B65" s="7" t="n"/>
      <c r="C65" s="8" t="n"/>
      <c r="D65" s="8" t="n"/>
      <c r="E65" s="8" t="n"/>
      <c r="F65" s="9" t="n"/>
      <c r="G65" s="9" t="n"/>
      <c r="H65" s="10" t="n"/>
      <c r="I65" s="8" t="n"/>
      <c r="J65" s="8" t="n"/>
      <c r="K65" s="8" t="n"/>
      <c r="L65" s="11">
        <f>IF(AND(A65&lt;&gt;"",B65&lt;&gt;""),ROUND((B65-A65)*1440,0),"")</f>
        <v/>
      </c>
      <c r="M65" s="11">
        <f>IF(L65="","",IF(L65&lt;=10,"10分以内",IF(L65&lt;=60,"1時間以内",IF(L65&lt;=480,"8時間以内","8時間超"))))</f>
        <v/>
      </c>
      <c r="N65" s="11">
        <f>IF(A65="","",INT(HOUR(A65)/3)*3)</f>
        <v/>
      </c>
      <c r="O65" s="11">
        <f>IF(A65="","",CHOOSE(WEEKDAY(A65),"日","月","火","水","木","金","土"))</f>
        <v/>
      </c>
    </row>
    <row r="66">
      <c r="A66" s="7" t="n"/>
      <c r="B66" s="7" t="n"/>
      <c r="C66" s="8" t="n"/>
      <c r="D66" s="8" t="n"/>
      <c r="E66" s="8" t="n"/>
      <c r="F66" s="9" t="n"/>
      <c r="G66" s="9" t="n"/>
      <c r="H66" s="10" t="n"/>
      <c r="I66" s="8" t="n"/>
      <c r="J66" s="8" t="n"/>
      <c r="K66" s="8" t="n"/>
      <c r="L66" s="11">
        <f>IF(AND(A66&lt;&gt;"",B66&lt;&gt;""),ROUND((B66-A66)*1440,0),"")</f>
        <v/>
      </c>
      <c r="M66" s="11">
        <f>IF(L66="","",IF(L66&lt;=10,"10分以内",IF(L66&lt;=60,"1時間以内",IF(L66&lt;=480,"8時間以内","8時間超"))))</f>
        <v/>
      </c>
      <c r="N66" s="11">
        <f>IF(A66="","",INT(HOUR(A66)/3)*3)</f>
        <v/>
      </c>
      <c r="O66" s="11">
        <f>IF(A66="","",CHOOSE(WEEKDAY(A66),"日","月","火","水","木","金","土"))</f>
        <v/>
      </c>
    </row>
    <row r="67">
      <c r="A67" s="7" t="n"/>
      <c r="B67" s="7" t="n"/>
      <c r="C67" s="8" t="n"/>
      <c r="D67" s="8" t="n"/>
      <c r="E67" s="8" t="n"/>
      <c r="F67" s="9" t="n"/>
      <c r="G67" s="9" t="n"/>
      <c r="H67" s="10" t="n"/>
      <c r="I67" s="8" t="n"/>
      <c r="J67" s="8" t="n"/>
      <c r="K67" s="8" t="n"/>
      <c r="L67" s="11">
        <f>IF(AND(A67&lt;&gt;"",B67&lt;&gt;""),ROUND((B67-A67)*1440,0),"")</f>
        <v/>
      </c>
      <c r="M67" s="11">
        <f>IF(L67="","",IF(L67&lt;=10,"10分以内",IF(L67&lt;=60,"1時間以内",IF(L67&lt;=480,"8時間以内","8時間超"))))</f>
        <v/>
      </c>
      <c r="N67" s="11">
        <f>IF(A67="","",INT(HOUR(A67)/3)*3)</f>
        <v/>
      </c>
      <c r="O67" s="11">
        <f>IF(A67="","",CHOOSE(WEEKDAY(A67),"日","月","火","水","木","金","土"))</f>
        <v/>
      </c>
    </row>
    <row r="68">
      <c r="A68" s="7" t="n"/>
      <c r="B68" s="7" t="n"/>
      <c r="C68" s="8" t="n"/>
      <c r="D68" s="8" t="n"/>
      <c r="E68" s="8" t="n"/>
      <c r="F68" s="9" t="n"/>
      <c r="G68" s="9" t="n"/>
      <c r="H68" s="10" t="n"/>
      <c r="I68" s="8" t="n"/>
      <c r="J68" s="8" t="n"/>
      <c r="K68" s="8" t="n"/>
      <c r="L68" s="11">
        <f>IF(AND(A68&lt;&gt;"",B68&lt;&gt;""),ROUND((B68-A68)*1440,0),"")</f>
        <v/>
      </c>
      <c r="M68" s="11">
        <f>IF(L68="","",IF(L68&lt;=10,"10分以内",IF(L68&lt;=60,"1時間以内",IF(L68&lt;=480,"8時間以内","8時間超"))))</f>
        <v/>
      </c>
      <c r="N68" s="11">
        <f>IF(A68="","",INT(HOUR(A68)/3)*3)</f>
        <v/>
      </c>
      <c r="O68" s="11">
        <f>IF(A68="","",CHOOSE(WEEKDAY(A68),"日","月","火","水","木","金","土"))</f>
        <v/>
      </c>
    </row>
    <row r="69">
      <c r="A69" s="7" t="n"/>
      <c r="B69" s="7" t="n"/>
      <c r="C69" s="8" t="n"/>
      <c r="D69" s="8" t="n"/>
      <c r="E69" s="8" t="n"/>
      <c r="F69" s="9" t="n"/>
      <c r="G69" s="9" t="n"/>
      <c r="H69" s="10" t="n"/>
      <c r="I69" s="8" t="n"/>
      <c r="J69" s="8" t="n"/>
      <c r="K69" s="8" t="n"/>
      <c r="L69" s="11">
        <f>IF(AND(A69&lt;&gt;"",B69&lt;&gt;""),ROUND((B69-A69)*1440,0),"")</f>
        <v/>
      </c>
      <c r="M69" s="11">
        <f>IF(L69="","",IF(L69&lt;=10,"10分以内",IF(L69&lt;=60,"1時間以内",IF(L69&lt;=480,"8時間以内","8時間超"))))</f>
        <v/>
      </c>
      <c r="N69" s="11">
        <f>IF(A69="","",INT(HOUR(A69)/3)*3)</f>
        <v/>
      </c>
      <c r="O69" s="11">
        <f>IF(A69="","",CHOOSE(WEEKDAY(A69),"日","月","火","水","木","金","土"))</f>
        <v/>
      </c>
    </row>
    <row r="70">
      <c r="A70" s="7" t="n"/>
      <c r="B70" s="7" t="n"/>
      <c r="C70" s="8" t="n"/>
      <c r="D70" s="8" t="n"/>
      <c r="E70" s="8" t="n"/>
      <c r="F70" s="9" t="n"/>
      <c r="G70" s="9" t="n"/>
      <c r="H70" s="10" t="n"/>
      <c r="I70" s="8" t="n"/>
      <c r="J70" s="8" t="n"/>
      <c r="K70" s="8" t="n"/>
      <c r="L70" s="11">
        <f>IF(AND(A70&lt;&gt;"",B70&lt;&gt;""),ROUND((B70-A70)*1440,0),"")</f>
        <v/>
      </c>
      <c r="M70" s="11">
        <f>IF(L70="","",IF(L70&lt;=10,"10分以内",IF(L70&lt;=60,"1時間以内",IF(L70&lt;=480,"8時間以内","8時間超"))))</f>
        <v/>
      </c>
      <c r="N70" s="11">
        <f>IF(A70="","",INT(HOUR(A70)/3)*3)</f>
        <v/>
      </c>
      <c r="O70" s="11">
        <f>IF(A70="","",CHOOSE(WEEKDAY(A70),"日","月","火","水","木","金","土"))</f>
        <v/>
      </c>
    </row>
    <row r="71">
      <c r="A71" s="7" t="n"/>
      <c r="B71" s="7" t="n"/>
      <c r="C71" s="8" t="n"/>
      <c r="D71" s="8" t="n"/>
      <c r="E71" s="8" t="n"/>
      <c r="F71" s="9" t="n"/>
      <c r="G71" s="9" t="n"/>
      <c r="H71" s="10" t="n"/>
      <c r="I71" s="8" t="n"/>
      <c r="J71" s="8" t="n"/>
      <c r="K71" s="8" t="n"/>
      <c r="L71" s="11">
        <f>IF(AND(A71&lt;&gt;"",B71&lt;&gt;""),ROUND((B71-A71)*1440,0),"")</f>
        <v/>
      </c>
      <c r="M71" s="11">
        <f>IF(L71="","",IF(L71&lt;=10,"10分以内",IF(L71&lt;=60,"1時間以内",IF(L71&lt;=480,"8時間以内","8時間超"))))</f>
        <v/>
      </c>
      <c r="N71" s="11">
        <f>IF(A71="","",INT(HOUR(A71)/3)*3)</f>
        <v/>
      </c>
      <c r="O71" s="11">
        <f>IF(A71="","",CHOOSE(WEEKDAY(A71),"日","月","火","水","木","金","土"))</f>
        <v/>
      </c>
    </row>
    <row r="72">
      <c r="A72" s="7" t="n"/>
      <c r="B72" s="7" t="n"/>
      <c r="C72" s="8" t="n"/>
      <c r="D72" s="8" t="n"/>
      <c r="E72" s="8" t="n"/>
      <c r="F72" s="9" t="n"/>
      <c r="G72" s="9" t="n"/>
      <c r="H72" s="10" t="n"/>
      <c r="I72" s="8" t="n"/>
      <c r="J72" s="8" t="n"/>
      <c r="K72" s="8" t="n"/>
      <c r="L72" s="11">
        <f>IF(AND(A72&lt;&gt;"",B72&lt;&gt;""),ROUND((B72-A72)*1440,0),"")</f>
        <v/>
      </c>
      <c r="M72" s="11">
        <f>IF(L72="","",IF(L72&lt;=10,"10分以内",IF(L72&lt;=60,"1時間以内",IF(L72&lt;=480,"8時間以内","8時間超"))))</f>
        <v/>
      </c>
      <c r="N72" s="11">
        <f>IF(A72="","",INT(HOUR(A72)/3)*3)</f>
        <v/>
      </c>
      <c r="O72" s="11">
        <f>IF(A72="","",CHOOSE(WEEKDAY(A72),"日","月","火","水","木","金","土"))</f>
        <v/>
      </c>
    </row>
    <row r="73">
      <c r="A73" s="7" t="n"/>
      <c r="B73" s="7" t="n"/>
      <c r="C73" s="8" t="n"/>
      <c r="D73" s="8" t="n"/>
      <c r="E73" s="8" t="n"/>
      <c r="F73" s="9" t="n"/>
      <c r="G73" s="9" t="n"/>
      <c r="H73" s="10" t="n"/>
      <c r="I73" s="8" t="n"/>
      <c r="J73" s="8" t="n"/>
      <c r="K73" s="8" t="n"/>
      <c r="L73" s="11">
        <f>IF(AND(A73&lt;&gt;"",B73&lt;&gt;""),ROUND((B73-A73)*1440,0),"")</f>
        <v/>
      </c>
      <c r="M73" s="11">
        <f>IF(L73="","",IF(L73&lt;=10,"10分以内",IF(L73&lt;=60,"1時間以内",IF(L73&lt;=480,"8時間以内","8時間超"))))</f>
        <v/>
      </c>
      <c r="N73" s="11">
        <f>IF(A73="","",INT(HOUR(A73)/3)*3)</f>
        <v/>
      </c>
      <c r="O73" s="11">
        <f>IF(A73="","",CHOOSE(WEEKDAY(A73),"日","月","火","水","木","金","土"))</f>
        <v/>
      </c>
    </row>
    <row r="74">
      <c r="A74" s="7" t="n"/>
      <c r="B74" s="7" t="n"/>
      <c r="C74" s="8" t="n"/>
      <c r="D74" s="8" t="n"/>
      <c r="E74" s="8" t="n"/>
      <c r="F74" s="9" t="n"/>
      <c r="G74" s="9" t="n"/>
      <c r="H74" s="10" t="n"/>
      <c r="I74" s="8" t="n"/>
      <c r="J74" s="8" t="n"/>
      <c r="K74" s="8" t="n"/>
      <c r="L74" s="11">
        <f>IF(AND(A74&lt;&gt;"",B74&lt;&gt;""),ROUND((B74-A74)*1440,0),"")</f>
        <v/>
      </c>
      <c r="M74" s="11">
        <f>IF(L74="","",IF(L74&lt;=10,"10分以内",IF(L74&lt;=60,"1時間以内",IF(L74&lt;=480,"8時間以内","8時間超"))))</f>
        <v/>
      </c>
      <c r="N74" s="11">
        <f>IF(A74="","",INT(HOUR(A74)/3)*3)</f>
        <v/>
      </c>
      <c r="O74" s="11">
        <f>IF(A74="","",CHOOSE(WEEKDAY(A74),"日","月","火","水","木","金","土"))</f>
        <v/>
      </c>
    </row>
    <row r="75">
      <c r="A75" s="7" t="n"/>
      <c r="B75" s="7" t="n"/>
      <c r="C75" s="8" t="n"/>
      <c r="D75" s="8" t="n"/>
      <c r="E75" s="8" t="n"/>
      <c r="F75" s="9" t="n"/>
      <c r="G75" s="9" t="n"/>
      <c r="H75" s="10" t="n"/>
      <c r="I75" s="8" t="n"/>
      <c r="J75" s="8" t="n"/>
      <c r="K75" s="8" t="n"/>
      <c r="L75" s="11">
        <f>IF(AND(A75&lt;&gt;"",B75&lt;&gt;""),ROUND((B75-A75)*1440,0),"")</f>
        <v/>
      </c>
      <c r="M75" s="11">
        <f>IF(L75="","",IF(L75&lt;=10,"10分以内",IF(L75&lt;=60,"1時間以内",IF(L75&lt;=480,"8時間以内","8時間超"))))</f>
        <v/>
      </c>
      <c r="N75" s="11">
        <f>IF(A75="","",INT(HOUR(A75)/3)*3)</f>
        <v/>
      </c>
      <c r="O75" s="11">
        <f>IF(A75="","",CHOOSE(WEEKDAY(A75),"日","月","火","水","木","金","土"))</f>
        <v/>
      </c>
    </row>
    <row r="76">
      <c r="A76" s="7" t="n"/>
      <c r="B76" s="7" t="n"/>
      <c r="C76" s="8" t="n"/>
      <c r="D76" s="8" t="n"/>
      <c r="E76" s="8" t="n"/>
      <c r="F76" s="9" t="n"/>
      <c r="G76" s="9" t="n"/>
      <c r="H76" s="10" t="n"/>
      <c r="I76" s="8" t="n"/>
      <c r="J76" s="8" t="n"/>
      <c r="K76" s="8" t="n"/>
      <c r="L76" s="11">
        <f>IF(AND(A76&lt;&gt;"",B76&lt;&gt;""),ROUND((B76-A76)*1440,0),"")</f>
        <v/>
      </c>
      <c r="M76" s="11">
        <f>IF(L76="","",IF(L76&lt;=10,"10分以内",IF(L76&lt;=60,"1時間以内",IF(L76&lt;=480,"8時間以内","8時間超"))))</f>
        <v/>
      </c>
      <c r="N76" s="11">
        <f>IF(A76="","",INT(HOUR(A76)/3)*3)</f>
        <v/>
      </c>
      <c r="O76" s="11">
        <f>IF(A76="","",CHOOSE(WEEKDAY(A76),"日","月","火","水","木","金","土"))</f>
        <v/>
      </c>
    </row>
    <row r="77">
      <c r="A77" s="7" t="n"/>
      <c r="B77" s="7" t="n"/>
      <c r="C77" s="8" t="n"/>
      <c r="D77" s="8" t="n"/>
      <c r="E77" s="8" t="n"/>
      <c r="F77" s="9" t="n"/>
      <c r="G77" s="9" t="n"/>
      <c r="H77" s="10" t="n"/>
      <c r="I77" s="8" t="n"/>
      <c r="J77" s="8" t="n"/>
      <c r="K77" s="8" t="n"/>
      <c r="L77" s="11">
        <f>IF(AND(A77&lt;&gt;"",B77&lt;&gt;""),ROUND((B77-A77)*1440,0),"")</f>
        <v/>
      </c>
      <c r="M77" s="11">
        <f>IF(L77="","",IF(L77&lt;=10,"10分以内",IF(L77&lt;=60,"1時間以内",IF(L77&lt;=480,"8時間以内","8時間超"))))</f>
        <v/>
      </c>
      <c r="N77" s="11">
        <f>IF(A77="","",INT(HOUR(A77)/3)*3)</f>
        <v/>
      </c>
      <c r="O77" s="11">
        <f>IF(A77="","",CHOOSE(WEEKDAY(A77),"日","月","火","水","木","金","土"))</f>
        <v/>
      </c>
    </row>
    <row r="78">
      <c r="A78" s="7" t="n"/>
      <c r="B78" s="7" t="n"/>
      <c r="C78" s="8" t="n"/>
      <c r="D78" s="8" t="n"/>
      <c r="E78" s="8" t="n"/>
      <c r="F78" s="9" t="n"/>
      <c r="G78" s="9" t="n"/>
      <c r="H78" s="10" t="n"/>
      <c r="I78" s="8" t="n"/>
      <c r="J78" s="8" t="n"/>
      <c r="K78" s="8" t="n"/>
      <c r="L78" s="11">
        <f>IF(AND(A78&lt;&gt;"",B78&lt;&gt;""),ROUND((B78-A78)*1440,0),"")</f>
        <v/>
      </c>
      <c r="M78" s="11">
        <f>IF(L78="","",IF(L78&lt;=10,"10分以内",IF(L78&lt;=60,"1時間以内",IF(L78&lt;=480,"8時間以内","8時間超"))))</f>
        <v/>
      </c>
      <c r="N78" s="11">
        <f>IF(A78="","",INT(HOUR(A78)/3)*3)</f>
        <v/>
      </c>
      <c r="O78" s="11">
        <f>IF(A78="","",CHOOSE(WEEKDAY(A78),"日","月","火","水","木","金","土"))</f>
        <v/>
      </c>
    </row>
    <row r="79">
      <c r="A79" s="7" t="n"/>
      <c r="B79" s="7" t="n"/>
      <c r="C79" s="8" t="n"/>
      <c r="D79" s="8" t="n"/>
      <c r="E79" s="8" t="n"/>
      <c r="F79" s="9" t="n"/>
      <c r="G79" s="9" t="n"/>
      <c r="H79" s="10" t="n"/>
      <c r="I79" s="8" t="n"/>
      <c r="J79" s="8" t="n"/>
      <c r="K79" s="8" t="n"/>
      <c r="L79" s="11">
        <f>IF(AND(A79&lt;&gt;"",B79&lt;&gt;""),ROUND((B79-A79)*1440,0),"")</f>
        <v/>
      </c>
      <c r="M79" s="11">
        <f>IF(L79="","",IF(L79&lt;=10,"10分以内",IF(L79&lt;=60,"1時間以内",IF(L79&lt;=480,"8時間以内","8時間超"))))</f>
        <v/>
      </c>
      <c r="N79" s="11">
        <f>IF(A79="","",INT(HOUR(A79)/3)*3)</f>
        <v/>
      </c>
      <c r="O79" s="11">
        <f>IF(A79="","",CHOOSE(WEEKDAY(A79),"日","月","火","水","木","金","土"))</f>
        <v/>
      </c>
    </row>
    <row r="80">
      <c r="A80" s="7" t="n"/>
      <c r="B80" s="7" t="n"/>
      <c r="C80" s="8" t="n"/>
      <c r="D80" s="8" t="n"/>
      <c r="E80" s="8" t="n"/>
      <c r="F80" s="9" t="n"/>
      <c r="G80" s="9" t="n"/>
      <c r="H80" s="10" t="n"/>
      <c r="I80" s="8" t="n"/>
      <c r="J80" s="8" t="n"/>
      <c r="K80" s="8" t="n"/>
      <c r="L80" s="11">
        <f>IF(AND(A80&lt;&gt;"",B80&lt;&gt;""),ROUND((B80-A80)*1440,0),"")</f>
        <v/>
      </c>
      <c r="M80" s="11">
        <f>IF(L80="","",IF(L80&lt;=10,"10分以内",IF(L80&lt;=60,"1時間以内",IF(L80&lt;=480,"8時間以内","8時間超"))))</f>
        <v/>
      </c>
      <c r="N80" s="11">
        <f>IF(A80="","",INT(HOUR(A80)/3)*3)</f>
        <v/>
      </c>
      <c r="O80" s="11">
        <f>IF(A80="","",CHOOSE(WEEKDAY(A80),"日","月","火","水","木","金","土"))</f>
        <v/>
      </c>
    </row>
    <row r="81">
      <c r="A81" s="7" t="n"/>
      <c r="B81" s="7" t="n"/>
      <c r="C81" s="8" t="n"/>
      <c r="D81" s="8" t="n"/>
      <c r="E81" s="8" t="n"/>
      <c r="F81" s="9" t="n"/>
      <c r="G81" s="9" t="n"/>
      <c r="H81" s="10" t="n"/>
      <c r="I81" s="8" t="n"/>
      <c r="J81" s="8" t="n"/>
      <c r="K81" s="8" t="n"/>
      <c r="L81" s="11">
        <f>IF(AND(A81&lt;&gt;"",B81&lt;&gt;""),ROUND((B81-A81)*1440,0),"")</f>
        <v/>
      </c>
      <c r="M81" s="11">
        <f>IF(L81="","",IF(L81&lt;=10,"10分以内",IF(L81&lt;=60,"1時間以内",IF(L81&lt;=480,"8時間以内","8時間超"))))</f>
        <v/>
      </c>
      <c r="N81" s="11">
        <f>IF(A81="","",INT(HOUR(A81)/3)*3)</f>
        <v/>
      </c>
      <c r="O81" s="11">
        <f>IF(A81="","",CHOOSE(WEEKDAY(A81),"日","月","火","水","木","金","土"))</f>
        <v/>
      </c>
    </row>
    <row r="82">
      <c r="A82" s="7" t="n"/>
      <c r="B82" s="7" t="n"/>
      <c r="C82" s="8" t="n"/>
      <c r="D82" s="8" t="n"/>
      <c r="E82" s="8" t="n"/>
      <c r="F82" s="9" t="n"/>
      <c r="G82" s="9" t="n"/>
      <c r="H82" s="10" t="n"/>
      <c r="I82" s="8" t="n"/>
      <c r="J82" s="8" t="n"/>
      <c r="K82" s="8" t="n"/>
      <c r="L82" s="11">
        <f>IF(AND(A82&lt;&gt;"",B82&lt;&gt;""),ROUND((B82-A82)*1440,0),"")</f>
        <v/>
      </c>
      <c r="M82" s="11">
        <f>IF(L82="","",IF(L82&lt;=10,"10分以内",IF(L82&lt;=60,"1時間以内",IF(L82&lt;=480,"8時間以内","8時間超"))))</f>
        <v/>
      </c>
      <c r="N82" s="11">
        <f>IF(A82="","",INT(HOUR(A82)/3)*3)</f>
        <v/>
      </c>
      <c r="O82" s="11">
        <f>IF(A82="","",CHOOSE(WEEKDAY(A82),"日","月","火","水","木","金","土"))</f>
        <v/>
      </c>
    </row>
    <row r="83">
      <c r="A83" s="7" t="n"/>
      <c r="B83" s="7" t="n"/>
      <c r="C83" s="8" t="n"/>
      <c r="D83" s="8" t="n"/>
      <c r="E83" s="8" t="n"/>
      <c r="F83" s="9" t="n"/>
      <c r="G83" s="9" t="n"/>
      <c r="H83" s="10" t="n"/>
      <c r="I83" s="8" t="n"/>
      <c r="J83" s="8" t="n"/>
      <c r="K83" s="8" t="n"/>
      <c r="L83" s="11">
        <f>IF(AND(A83&lt;&gt;"",B83&lt;&gt;""),ROUND((B83-A83)*1440,0),"")</f>
        <v/>
      </c>
      <c r="M83" s="11">
        <f>IF(L83="","",IF(L83&lt;=10,"10分以内",IF(L83&lt;=60,"1時間以内",IF(L83&lt;=480,"8時間以内","8時間超"))))</f>
        <v/>
      </c>
      <c r="N83" s="11">
        <f>IF(A83="","",INT(HOUR(A83)/3)*3)</f>
        <v/>
      </c>
      <c r="O83" s="11">
        <f>IF(A83="","",CHOOSE(WEEKDAY(A83),"日","月","火","水","木","金","土"))</f>
        <v/>
      </c>
    </row>
    <row r="84">
      <c r="A84" s="7" t="n"/>
      <c r="B84" s="7" t="n"/>
      <c r="C84" s="8" t="n"/>
      <c r="D84" s="8" t="n"/>
      <c r="E84" s="8" t="n"/>
      <c r="F84" s="9" t="n"/>
      <c r="G84" s="9" t="n"/>
      <c r="H84" s="10" t="n"/>
      <c r="I84" s="8" t="n"/>
      <c r="J84" s="8" t="n"/>
      <c r="K84" s="8" t="n"/>
      <c r="L84" s="11">
        <f>IF(AND(A84&lt;&gt;"",B84&lt;&gt;""),ROUND((B84-A84)*1440,0),"")</f>
        <v/>
      </c>
      <c r="M84" s="11">
        <f>IF(L84="","",IF(L84&lt;=10,"10分以内",IF(L84&lt;=60,"1時間以内",IF(L84&lt;=480,"8時間以内","8時間超"))))</f>
        <v/>
      </c>
      <c r="N84" s="11">
        <f>IF(A84="","",INT(HOUR(A84)/3)*3)</f>
        <v/>
      </c>
      <c r="O84" s="11">
        <f>IF(A84="","",CHOOSE(WEEKDAY(A84),"日","月","火","水","木","金","土"))</f>
        <v/>
      </c>
    </row>
    <row r="85">
      <c r="A85" s="7" t="n"/>
      <c r="B85" s="7" t="n"/>
      <c r="C85" s="8" t="n"/>
      <c r="D85" s="8" t="n"/>
      <c r="E85" s="8" t="n"/>
      <c r="F85" s="9" t="n"/>
      <c r="G85" s="9" t="n"/>
      <c r="H85" s="10" t="n"/>
      <c r="I85" s="8" t="n"/>
      <c r="J85" s="8" t="n"/>
      <c r="K85" s="8" t="n"/>
      <c r="L85" s="11">
        <f>IF(AND(A85&lt;&gt;"",B85&lt;&gt;""),ROUND((B85-A85)*1440,0),"")</f>
        <v/>
      </c>
      <c r="M85" s="11">
        <f>IF(L85="","",IF(L85&lt;=10,"10分以内",IF(L85&lt;=60,"1時間以内",IF(L85&lt;=480,"8時間以内","8時間超"))))</f>
        <v/>
      </c>
      <c r="N85" s="11">
        <f>IF(A85="","",INT(HOUR(A85)/3)*3)</f>
        <v/>
      </c>
      <c r="O85" s="11">
        <f>IF(A85="","",CHOOSE(WEEKDAY(A85),"日","月","火","水","木","金","土"))</f>
        <v/>
      </c>
    </row>
    <row r="86">
      <c r="A86" s="7" t="n"/>
      <c r="B86" s="7" t="n"/>
      <c r="C86" s="8" t="n"/>
      <c r="D86" s="8" t="n"/>
      <c r="E86" s="8" t="n"/>
      <c r="F86" s="9" t="n"/>
      <c r="G86" s="9" t="n"/>
      <c r="H86" s="10" t="n"/>
      <c r="I86" s="8" t="n"/>
      <c r="J86" s="8" t="n"/>
      <c r="K86" s="8" t="n"/>
      <c r="L86" s="11">
        <f>IF(AND(A86&lt;&gt;"",B86&lt;&gt;""),ROUND((B86-A86)*1440,0),"")</f>
        <v/>
      </c>
      <c r="M86" s="11">
        <f>IF(L86="","",IF(L86&lt;=10,"10分以内",IF(L86&lt;=60,"1時間以内",IF(L86&lt;=480,"8時間以内","8時間超"))))</f>
        <v/>
      </c>
      <c r="N86" s="11">
        <f>IF(A86="","",INT(HOUR(A86)/3)*3)</f>
        <v/>
      </c>
      <c r="O86" s="11">
        <f>IF(A86="","",CHOOSE(WEEKDAY(A86),"日","月","火","水","木","金","土"))</f>
        <v/>
      </c>
    </row>
    <row r="87">
      <c r="A87" s="7" t="n"/>
      <c r="B87" s="7" t="n"/>
      <c r="C87" s="8" t="n"/>
      <c r="D87" s="8" t="n"/>
      <c r="E87" s="8" t="n"/>
      <c r="F87" s="9" t="n"/>
      <c r="G87" s="9" t="n"/>
      <c r="H87" s="10" t="n"/>
      <c r="I87" s="8" t="n"/>
      <c r="J87" s="8" t="n"/>
      <c r="K87" s="8" t="n"/>
      <c r="L87" s="11">
        <f>IF(AND(A87&lt;&gt;"",B87&lt;&gt;""),ROUND((B87-A87)*1440,0),"")</f>
        <v/>
      </c>
      <c r="M87" s="11">
        <f>IF(L87="","",IF(L87&lt;=10,"10分以内",IF(L87&lt;=60,"1時間以内",IF(L87&lt;=480,"8時間以内","8時間超"))))</f>
        <v/>
      </c>
      <c r="N87" s="11">
        <f>IF(A87="","",INT(HOUR(A87)/3)*3)</f>
        <v/>
      </c>
      <c r="O87" s="11">
        <f>IF(A87="","",CHOOSE(WEEKDAY(A87),"日","月","火","水","木","金","土"))</f>
        <v/>
      </c>
    </row>
    <row r="88">
      <c r="A88" s="7" t="n"/>
      <c r="B88" s="7" t="n"/>
      <c r="C88" s="8" t="n"/>
      <c r="D88" s="8" t="n"/>
      <c r="E88" s="8" t="n"/>
      <c r="F88" s="9" t="n"/>
      <c r="G88" s="9" t="n"/>
      <c r="H88" s="10" t="n"/>
      <c r="I88" s="8" t="n"/>
      <c r="J88" s="8" t="n"/>
      <c r="K88" s="8" t="n"/>
      <c r="L88" s="11">
        <f>IF(AND(A88&lt;&gt;"",B88&lt;&gt;""),ROUND((B88-A88)*1440,0),"")</f>
        <v/>
      </c>
      <c r="M88" s="11">
        <f>IF(L88="","",IF(L88&lt;=10,"10分以内",IF(L88&lt;=60,"1時間以内",IF(L88&lt;=480,"8時間以内","8時間超"))))</f>
        <v/>
      </c>
      <c r="N88" s="11">
        <f>IF(A88="","",INT(HOUR(A88)/3)*3)</f>
        <v/>
      </c>
      <c r="O88" s="11">
        <f>IF(A88="","",CHOOSE(WEEKDAY(A88),"日","月","火","水","木","金","土"))</f>
        <v/>
      </c>
    </row>
    <row r="89">
      <c r="A89" s="7" t="n"/>
      <c r="B89" s="7" t="n"/>
      <c r="C89" s="8" t="n"/>
      <c r="D89" s="8" t="n"/>
      <c r="E89" s="8" t="n"/>
      <c r="F89" s="9" t="n"/>
      <c r="G89" s="9" t="n"/>
      <c r="H89" s="10" t="n"/>
      <c r="I89" s="8" t="n"/>
      <c r="J89" s="8" t="n"/>
      <c r="K89" s="8" t="n"/>
      <c r="L89" s="11">
        <f>IF(AND(A89&lt;&gt;"",B89&lt;&gt;""),ROUND((B89-A89)*1440,0),"")</f>
        <v/>
      </c>
      <c r="M89" s="11">
        <f>IF(L89="","",IF(L89&lt;=10,"10分以内",IF(L89&lt;=60,"1時間以内",IF(L89&lt;=480,"8時間以内","8時間超"))))</f>
        <v/>
      </c>
      <c r="N89" s="11">
        <f>IF(A89="","",INT(HOUR(A89)/3)*3)</f>
        <v/>
      </c>
      <c r="O89" s="11">
        <f>IF(A89="","",CHOOSE(WEEKDAY(A89),"日","月","火","水","木","金","土"))</f>
        <v/>
      </c>
    </row>
    <row r="90">
      <c r="A90" s="7" t="n"/>
      <c r="B90" s="7" t="n"/>
      <c r="C90" s="8" t="n"/>
      <c r="D90" s="8" t="n"/>
      <c r="E90" s="8" t="n"/>
      <c r="F90" s="9" t="n"/>
      <c r="G90" s="9" t="n"/>
      <c r="H90" s="10" t="n"/>
      <c r="I90" s="8" t="n"/>
      <c r="J90" s="8" t="n"/>
      <c r="K90" s="8" t="n"/>
      <c r="L90" s="11">
        <f>IF(AND(A90&lt;&gt;"",B90&lt;&gt;""),ROUND((B90-A90)*1440,0),"")</f>
        <v/>
      </c>
      <c r="M90" s="11">
        <f>IF(L90="","",IF(L90&lt;=10,"10分以内",IF(L90&lt;=60,"1時間以内",IF(L90&lt;=480,"8時間以内","8時間超"))))</f>
        <v/>
      </c>
      <c r="N90" s="11">
        <f>IF(A90="","",INT(HOUR(A90)/3)*3)</f>
        <v/>
      </c>
      <c r="O90" s="11">
        <f>IF(A90="","",CHOOSE(WEEKDAY(A90),"日","月","火","水","木","金","土"))</f>
        <v/>
      </c>
    </row>
    <row r="91">
      <c r="A91" s="7" t="n"/>
      <c r="B91" s="7" t="n"/>
      <c r="C91" s="8" t="n"/>
      <c r="D91" s="8" t="n"/>
      <c r="E91" s="8" t="n"/>
      <c r="F91" s="9" t="n"/>
      <c r="G91" s="9" t="n"/>
      <c r="H91" s="10" t="n"/>
      <c r="I91" s="8" t="n"/>
      <c r="J91" s="8" t="n"/>
      <c r="K91" s="8" t="n"/>
      <c r="L91" s="11">
        <f>IF(AND(A91&lt;&gt;"",B91&lt;&gt;""),ROUND((B91-A91)*1440,0),"")</f>
        <v/>
      </c>
      <c r="M91" s="11">
        <f>IF(L91="","",IF(L91&lt;=10,"10分以内",IF(L91&lt;=60,"1時間以内",IF(L91&lt;=480,"8時間以内","8時間超"))))</f>
        <v/>
      </c>
      <c r="N91" s="11">
        <f>IF(A91="","",INT(HOUR(A91)/3)*3)</f>
        <v/>
      </c>
      <c r="O91" s="11">
        <f>IF(A91="","",CHOOSE(WEEKDAY(A91),"日","月","火","水","木","金","土"))</f>
        <v/>
      </c>
    </row>
    <row r="92">
      <c r="A92" s="7" t="n"/>
      <c r="B92" s="7" t="n"/>
      <c r="C92" s="8" t="n"/>
      <c r="D92" s="8" t="n"/>
      <c r="E92" s="8" t="n"/>
      <c r="F92" s="9" t="n"/>
      <c r="G92" s="9" t="n"/>
      <c r="H92" s="10" t="n"/>
      <c r="I92" s="8" t="n"/>
      <c r="J92" s="8" t="n"/>
      <c r="K92" s="8" t="n"/>
      <c r="L92" s="11">
        <f>IF(AND(A92&lt;&gt;"",B92&lt;&gt;""),ROUND((B92-A92)*1440,0),"")</f>
        <v/>
      </c>
      <c r="M92" s="11">
        <f>IF(L92="","",IF(L92&lt;=10,"10分以内",IF(L92&lt;=60,"1時間以内",IF(L92&lt;=480,"8時間以内","8時間超"))))</f>
        <v/>
      </c>
      <c r="N92" s="11">
        <f>IF(A92="","",INT(HOUR(A92)/3)*3)</f>
        <v/>
      </c>
      <c r="O92" s="11">
        <f>IF(A92="","",CHOOSE(WEEKDAY(A92),"日","月","火","水","木","金","土"))</f>
        <v/>
      </c>
    </row>
    <row r="93">
      <c r="A93" s="7" t="n"/>
      <c r="B93" s="7" t="n"/>
      <c r="C93" s="8" t="n"/>
      <c r="D93" s="8" t="n"/>
      <c r="E93" s="8" t="n"/>
      <c r="F93" s="9" t="n"/>
      <c r="G93" s="9" t="n"/>
      <c r="H93" s="10" t="n"/>
      <c r="I93" s="8" t="n"/>
      <c r="J93" s="8" t="n"/>
      <c r="K93" s="8" t="n"/>
      <c r="L93" s="11">
        <f>IF(AND(A93&lt;&gt;"",B93&lt;&gt;""),ROUND((B93-A93)*1440,0),"")</f>
        <v/>
      </c>
      <c r="M93" s="11">
        <f>IF(L93="","",IF(L93&lt;=10,"10分以内",IF(L93&lt;=60,"1時間以内",IF(L93&lt;=480,"8時間以内","8時間超"))))</f>
        <v/>
      </c>
      <c r="N93" s="11">
        <f>IF(A93="","",INT(HOUR(A93)/3)*3)</f>
        <v/>
      </c>
      <c r="O93" s="11">
        <f>IF(A93="","",CHOOSE(WEEKDAY(A93),"日","月","火","水","木","金","土"))</f>
        <v/>
      </c>
    </row>
    <row r="94">
      <c r="A94" s="7" t="n"/>
      <c r="B94" s="7" t="n"/>
      <c r="C94" s="8" t="n"/>
      <c r="D94" s="8" t="n"/>
      <c r="E94" s="8" t="n"/>
      <c r="F94" s="9" t="n"/>
      <c r="G94" s="9" t="n"/>
      <c r="H94" s="10" t="n"/>
      <c r="I94" s="8" t="n"/>
      <c r="J94" s="8" t="n"/>
      <c r="K94" s="8" t="n"/>
      <c r="L94" s="11">
        <f>IF(AND(A94&lt;&gt;"",B94&lt;&gt;""),ROUND((B94-A94)*1440,0),"")</f>
        <v/>
      </c>
      <c r="M94" s="11">
        <f>IF(L94="","",IF(L94&lt;=10,"10分以内",IF(L94&lt;=60,"1時間以内",IF(L94&lt;=480,"8時間以内","8時間超"))))</f>
        <v/>
      </c>
      <c r="N94" s="11">
        <f>IF(A94="","",INT(HOUR(A94)/3)*3)</f>
        <v/>
      </c>
      <c r="O94" s="11">
        <f>IF(A94="","",CHOOSE(WEEKDAY(A94),"日","月","火","水","木","金","土"))</f>
        <v/>
      </c>
    </row>
    <row r="95">
      <c r="A95" s="7" t="n"/>
      <c r="B95" s="7" t="n"/>
      <c r="C95" s="8" t="n"/>
      <c r="D95" s="8" t="n"/>
      <c r="E95" s="8" t="n"/>
      <c r="F95" s="9" t="n"/>
      <c r="G95" s="9" t="n"/>
      <c r="H95" s="10" t="n"/>
      <c r="I95" s="8" t="n"/>
      <c r="J95" s="8" t="n"/>
      <c r="K95" s="8" t="n"/>
      <c r="L95" s="11">
        <f>IF(AND(A95&lt;&gt;"",B95&lt;&gt;""),ROUND((B95-A95)*1440,0),"")</f>
        <v/>
      </c>
      <c r="M95" s="11">
        <f>IF(L95="","",IF(L95&lt;=10,"10分以内",IF(L95&lt;=60,"1時間以内",IF(L95&lt;=480,"8時間以内","8時間超"))))</f>
        <v/>
      </c>
      <c r="N95" s="11">
        <f>IF(A95="","",INT(HOUR(A95)/3)*3)</f>
        <v/>
      </c>
      <c r="O95" s="11">
        <f>IF(A95="","",CHOOSE(WEEKDAY(A95),"日","月","火","水","木","金","土"))</f>
        <v/>
      </c>
    </row>
    <row r="96">
      <c r="A96" s="7" t="n"/>
      <c r="B96" s="7" t="n"/>
      <c r="C96" s="8" t="n"/>
      <c r="D96" s="8" t="n"/>
      <c r="E96" s="8" t="n"/>
      <c r="F96" s="9" t="n"/>
      <c r="G96" s="9" t="n"/>
      <c r="H96" s="10" t="n"/>
      <c r="I96" s="8" t="n"/>
      <c r="J96" s="8" t="n"/>
      <c r="K96" s="8" t="n"/>
      <c r="L96" s="11">
        <f>IF(AND(A96&lt;&gt;"",B96&lt;&gt;""),ROUND((B96-A96)*1440,0),"")</f>
        <v/>
      </c>
      <c r="M96" s="11">
        <f>IF(L96="","",IF(L96&lt;=10,"10分以内",IF(L96&lt;=60,"1時間以内",IF(L96&lt;=480,"8時間以内","8時間超"))))</f>
        <v/>
      </c>
      <c r="N96" s="11">
        <f>IF(A96="","",INT(HOUR(A96)/3)*3)</f>
        <v/>
      </c>
      <c r="O96" s="11">
        <f>IF(A96="","",CHOOSE(WEEKDAY(A96),"日","月","火","水","木","金","土"))</f>
        <v/>
      </c>
    </row>
    <row r="97">
      <c r="A97" s="7" t="n"/>
      <c r="B97" s="7" t="n"/>
      <c r="C97" s="8" t="n"/>
      <c r="D97" s="8" t="n"/>
      <c r="E97" s="8" t="n"/>
      <c r="F97" s="9" t="n"/>
      <c r="G97" s="9" t="n"/>
      <c r="H97" s="10" t="n"/>
      <c r="I97" s="8" t="n"/>
      <c r="J97" s="8" t="n"/>
      <c r="K97" s="8" t="n"/>
      <c r="L97" s="11">
        <f>IF(AND(A97&lt;&gt;"",B97&lt;&gt;""),ROUND((B97-A97)*1440,0),"")</f>
        <v/>
      </c>
      <c r="M97" s="11">
        <f>IF(L97="","",IF(L97&lt;=10,"10分以内",IF(L97&lt;=60,"1時間以内",IF(L97&lt;=480,"8時間以内","8時間超"))))</f>
        <v/>
      </c>
      <c r="N97" s="11">
        <f>IF(A97="","",INT(HOUR(A97)/3)*3)</f>
        <v/>
      </c>
      <c r="O97" s="11">
        <f>IF(A97="","",CHOOSE(WEEKDAY(A97),"日","月","火","水","木","金","土"))</f>
        <v/>
      </c>
    </row>
    <row r="98">
      <c r="A98" s="7" t="n"/>
      <c r="B98" s="7" t="n"/>
      <c r="C98" s="8" t="n"/>
      <c r="D98" s="8" t="n"/>
      <c r="E98" s="8" t="n"/>
      <c r="F98" s="9" t="n"/>
      <c r="G98" s="9" t="n"/>
      <c r="H98" s="10" t="n"/>
      <c r="I98" s="8" t="n"/>
      <c r="J98" s="8" t="n"/>
      <c r="K98" s="8" t="n"/>
      <c r="L98" s="11">
        <f>IF(AND(A98&lt;&gt;"",B98&lt;&gt;""),ROUND((B98-A98)*1440,0),"")</f>
        <v/>
      </c>
      <c r="M98" s="11">
        <f>IF(L98="","",IF(L98&lt;=10,"10分以内",IF(L98&lt;=60,"1時間以内",IF(L98&lt;=480,"8時間以内","8時間超"))))</f>
        <v/>
      </c>
      <c r="N98" s="11">
        <f>IF(A98="","",INT(HOUR(A98)/3)*3)</f>
        <v/>
      </c>
      <c r="O98" s="11">
        <f>IF(A98="","",CHOOSE(WEEKDAY(A98),"日","月","火","水","木","金","土"))</f>
        <v/>
      </c>
    </row>
    <row r="99">
      <c r="A99" s="7" t="n"/>
      <c r="B99" s="7" t="n"/>
      <c r="C99" s="8" t="n"/>
      <c r="D99" s="8" t="n"/>
      <c r="E99" s="8" t="n"/>
      <c r="F99" s="9" t="n"/>
      <c r="G99" s="9" t="n"/>
      <c r="H99" s="10" t="n"/>
      <c r="I99" s="8" t="n"/>
      <c r="J99" s="8" t="n"/>
      <c r="K99" s="8" t="n"/>
      <c r="L99" s="11">
        <f>IF(AND(A99&lt;&gt;"",B99&lt;&gt;""),ROUND((B99-A99)*1440,0),"")</f>
        <v/>
      </c>
      <c r="M99" s="11">
        <f>IF(L99="","",IF(L99&lt;=10,"10分以内",IF(L99&lt;=60,"1時間以内",IF(L99&lt;=480,"8時間以内","8時間超"))))</f>
        <v/>
      </c>
      <c r="N99" s="11">
        <f>IF(A99="","",INT(HOUR(A99)/3)*3)</f>
        <v/>
      </c>
      <c r="O99" s="11">
        <f>IF(A99="","",CHOOSE(WEEKDAY(A99),"日","月","火","水","木","金","土"))</f>
        <v/>
      </c>
    </row>
    <row r="100">
      <c r="A100" s="7" t="n"/>
      <c r="B100" s="7" t="n"/>
      <c r="C100" s="8" t="n"/>
      <c r="D100" s="8" t="n"/>
      <c r="E100" s="8" t="n"/>
      <c r="F100" s="9" t="n"/>
      <c r="G100" s="9" t="n"/>
      <c r="H100" s="10" t="n"/>
      <c r="I100" s="8" t="n"/>
      <c r="J100" s="8" t="n"/>
      <c r="K100" s="8" t="n"/>
      <c r="L100" s="11">
        <f>IF(AND(A100&lt;&gt;"",B100&lt;&gt;""),ROUND((B100-A100)*1440,0),"")</f>
        <v/>
      </c>
      <c r="M100" s="11">
        <f>IF(L100="","",IF(L100&lt;=10,"10分以内",IF(L100&lt;=60,"1時間以内",IF(L100&lt;=480,"8時間以内","8時間超"))))</f>
        <v/>
      </c>
      <c r="N100" s="11">
        <f>IF(A100="","",INT(HOUR(A100)/3)*3)</f>
        <v/>
      </c>
      <c r="O100" s="11">
        <f>IF(A100="","",CHOOSE(WEEKDAY(A100),"日","月","火","水","木","金","土"))</f>
        <v/>
      </c>
    </row>
    <row r="101">
      <c r="A101" s="7" t="n"/>
      <c r="B101" s="7" t="n"/>
      <c r="C101" s="8" t="n"/>
      <c r="D101" s="8" t="n"/>
      <c r="E101" s="8" t="n"/>
      <c r="F101" s="9" t="n"/>
      <c r="G101" s="9" t="n"/>
      <c r="H101" s="10" t="n"/>
      <c r="I101" s="8" t="n"/>
      <c r="J101" s="8" t="n"/>
      <c r="K101" s="8" t="n"/>
      <c r="L101" s="11">
        <f>IF(AND(A101&lt;&gt;"",B101&lt;&gt;""),ROUND((B101-A101)*1440,0),"")</f>
        <v/>
      </c>
      <c r="M101" s="11">
        <f>IF(L101="","",IF(L101&lt;=10,"10分以内",IF(L101&lt;=60,"1時間以内",IF(L101&lt;=480,"8時間以内","8時間超"))))</f>
        <v/>
      </c>
      <c r="N101" s="11">
        <f>IF(A101="","",INT(HOUR(A101)/3)*3)</f>
        <v/>
      </c>
      <c r="O101" s="11">
        <f>IF(A101="","",CHOOSE(WEEKDAY(A101),"日","月","火","水","木","金","土"))</f>
        <v/>
      </c>
    </row>
    <row r="102">
      <c r="A102" s="7" t="n"/>
      <c r="B102" s="7" t="n"/>
      <c r="C102" s="8" t="n"/>
      <c r="D102" s="8" t="n"/>
      <c r="E102" s="8" t="n"/>
      <c r="F102" s="9" t="n"/>
      <c r="G102" s="9" t="n"/>
      <c r="H102" s="10" t="n"/>
      <c r="I102" s="8" t="n"/>
      <c r="J102" s="8" t="n"/>
      <c r="K102" s="8" t="n"/>
      <c r="L102" s="11">
        <f>IF(AND(A102&lt;&gt;"",B102&lt;&gt;""),ROUND((B102-A102)*1440,0),"")</f>
        <v/>
      </c>
      <c r="M102" s="11">
        <f>IF(L102="","",IF(L102&lt;=10,"10分以内",IF(L102&lt;=60,"1時間以内",IF(L102&lt;=480,"8時間以内","8時間超"))))</f>
        <v/>
      </c>
      <c r="N102" s="11">
        <f>IF(A102="","",INT(HOUR(A102)/3)*3)</f>
        <v/>
      </c>
      <c r="O102" s="11">
        <f>IF(A102="","",CHOOSE(WEEKDAY(A102),"日","月","火","水","木","金","土"))</f>
        <v/>
      </c>
    </row>
    <row r="103">
      <c r="A103" s="7" t="n"/>
      <c r="B103" s="7" t="n"/>
      <c r="C103" s="8" t="n"/>
      <c r="D103" s="8" t="n"/>
      <c r="E103" s="8" t="n"/>
      <c r="F103" s="9" t="n"/>
      <c r="G103" s="9" t="n"/>
      <c r="H103" s="10" t="n"/>
      <c r="I103" s="8" t="n"/>
      <c r="J103" s="8" t="n"/>
      <c r="K103" s="8" t="n"/>
      <c r="L103" s="11">
        <f>IF(AND(A103&lt;&gt;"",B103&lt;&gt;""),ROUND((B103-A103)*1440,0),"")</f>
        <v/>
      </c>
      <c r="M103" s="11">
        <f>IF(L103="","",IF(L103&lt;=10,"10分以内",IF(L103&lt;=60,"1時間以内",IF(L103&lt;=480,"8時間以内","8時間超"))))</f>
        <v/>
      </c>
      <c r="N103" s="11">
        <f>IF(A103="","",INT(HOUR(A103)/3)*3)</f>
        <v/>
      </c>
      <c r="O103" s="11">
        <f>IF(A103="","",CHOOSE(WEEKDAY(A103),"日","月","火","水","木","金","土"))</f>
        <v/>
      </c>
    </row>
    <row r="104">
      <c r="A104" s="7" t="n"/>
      <c r="B104" s="7" t="n"/>
      <c r="C104" s="8" t="n"/>
      <c r="D104" s="8" t="n"/>
      <c r="E104" s="8" t="n"/>
      <c r="F104" s="9" t="n"/>
      <c r="G104" s="9" t="n"/>
      <c r="H104" s="10" t="n"/>
      <c r="I104" s="8" t="n"/>
      <c r="J104" s="8" t="n"/>
      <c r="K104" s="8" t="n"/>
      <c r="L104" s="11">
        <f>IF(AND(A104&lt;&gt;"",B104&lt;&gt;""),ROUND((B104-A104)*1440,0),"")</f>
        <v/>
      </c>
      <c r="M104" s="11">
        <f>IF(L104="","",IF(L104&lt;=10,"10分以内",IF(L104&lt;=60,"1時間以内",IF(L104&lt;=480,"8時間以内","8時間超"))))</f>
        <v/>
      </c>
      <c r="N104" s="11">
        <f>IF(A104="","",INT(HOUR(A104)/3)*3)</f>
        <v/>
      </c>
      <c r="O104" s="11">
        <f>IF(A104="","",CHOOSE(WEEKDAY(A104),"日","月","火","水","木","金","土"))</f>
        <v/>
      </c>
    </row>
    <row r="105">
      <c r="A105" s="7" t="n"/>
      <c r="B105" s="7" t="n"/>
      <c r="C105" s="8" t="n"/>
      <c r="D105" s="8" t="n"/>
      <c r="E105" s="8" t="n"/>
      <c r="F105" s="9" t="n"/>
      <c r="G105" s="9" t="n"/>
      <c r="H105" s="10" t="n"/>
      <c r="I105" s="8" t="n"/>
      <c r="J105" s="8" t="n"/>
      <c r="K105" s="8" t="n"/>
      <c r="L105" s="11">
        <f>IF(AND(A105&lt;&gt;"",B105&lt;&gt;""),ROUND((B105-A105)*1440,0),"")</f>
        <v/>
      </c>
      <c r="M105" s="11">
        <f>IF(L105="","",IF(L105&lt;=10,"10分以内",IF(L105&lt;=60,"1時間以内",IF(L105&lt;=480,"8時間以内","8時間超"))))</f>
        <v/>
      </c>
      <c r="N105" s="11">
        <f>IF(A105="","",INT(HOUR(A105)/3)*3)</f>
        <v/>
      </c>
      <c r="O105" s="11">
        <f>IF(A105="","",CHOOSE(WEEKDAY(A105),"日","月","火","水","木","金","土"))</f>
        <v/>
      </c>
    </row>
    <row r="106">
      <c r="A106" s="7" t="n"/>
      <c r="B106" s="7" t="n"/>
      <c r="C106" s="8" t="n"/>
      <c r="D106" s="8" t="n"/>
      <c r="E106" s="8" t="n"/>
      <c r="F106" s="9" t="n"/>
      <c r="G106" s="9" t="n"/>
      <c r="H106" s="10" t="n"/>
      <c r="I106" s="8" t="n"/>
      <c r="J106" s="8" t="n"/>
      <c r="K106" s="8" t="n"/>
      <c r="L106" s="11">
        <f>IF(AND(A106&lt;&gt;"",B106&lt;&gt;""),ROUND((B106-A106)*1440,0),"")</f>
        <v/>
      </c>
      <c r="M106" s="11">
        <f>IF(L106="","",IF(L106&lt;=10,"10分以内",IF(L106&lt;=60,"1時間以内",IF(L106&lt;=480,"8時間以内","8時間超"))))</f>
        <v/>
      </c>
      <c r="N106" s="11">
        <f>IF(A106="","",INT(HOUR(A106)/3)*3)</f>
        <v/>
      </c>
      <c r="O106" s="11">
        <f>IF(A106="","",CHOOSE(WEEKDAY(A106),"日","月","火","水","木","金","土"))</f>
        <v/>
      </c>
    </row>
    <row r="107">
      <c r="A107" s="7" t="n"/>
      <c r="B107" s="7" t="n"/>
      <c r="C107" s="8" t="n"/>
      <c r="D107" s="8" t="n"/>
      <c r="E107" s="8" t="n"/>
      <c r="F107" s="9" t="n"/>
      <c r="G107" s="9" t="n"/>
      <c r="H107" s="10" t="n"/>
      <c r="I107" s="8" t="n"/>
      <c r="J107" s="8" t="n"/>
      <c r="K107" s="8" t="n"/>
      <c r="L107" s="11">
        <f>IF(AND(A107&lt;&gt;"",B107&lt;&gt;""),ROUND((B107-A107)*1440,0),"")</f>
        <v/>
      </c>
      <c r="M107" s="11">
        <f>IF(L107="","",IF(L107&lt;=10,"10分以内",IF(L107&lt;=60,"1時間以内",IF(L107&lt;=480,"8時間以内","8時間超"))))</f>
        <v/>
      </c>
      <c r="N107" s="11">
        <f>IF(A107="","",INT(HOUR(A107)/3)*3)</f>
        <v/>
      </c>
      <c r="O107" s="11">
        <f>IF(A107="","",CHOOSE(WEEKDAY(A107),"日","月","火","水","木","金","土"))</f>
        <v/>
      </c>
    </row>
    <row r="108">
      <c r="A108" s="7" t="n"/>
      <c r="B108" s="7" t="n"/>
      <c r="C108" s="8" t="n"/>
      <c r="D108" s="8" t="n"/>
      <c r="E108" s="8" t="n"/>
      <c r="F108" s="9" t="n"/>
      <c r="G108" s="9" t="n"/>
      <c r="H108" s="10" t="n"/>
      <c r="I108" s="8" t="n"/>
      <c r="J108" s="8" t="n"/>
      <c r="K108" s="8" t="n"/>
      <c r="L108" s="11">
        <f>IF(AND(A108&lt;&gt;"",B108&lt;&gt;""),ROUND((B108-A108)*1440,0),"")</f>
        <v/>
      </c>
      <c r="M108" s="11">
        <f>IF(L108="","",IF(L108&lt;=10,"10分以内",IF(L108&lt;=60,"1時間以内",IF(L108&lt;=480,"8時間以内","8時間超"))))</f>
        <v/>
      </c>
      <c r="N108" s="11">
        <f>IF(A108="","",INT(HOUR(A108)/3)*3)</f>
        <v/>
      </c>
      <c r="O108" s="11">
        <f>IF(A108="","",CHOOSE(WEEKDAY(A108),"日","月","火","水","木","金","土"))</f>
        <v/>
      </c>
    </row>
    <row r="109">
      <c r="A109" s="7" t="n"/>
      <c r="B109" s="7" t="n"/>
      <c r="C109" s="8" t="n"/>
      <c r="D109" s="8" t="n"/>
      <c r="E109" s="8" t="n"/>
      <c r="F109" s="9" t="n"/>
      <c r="G109" s="9" t="n"/>
      <c r="H109" s="10" t="n"/>
      <c r="I109" s="8" t="n"/>
      <c r="J109" s="8" t="n"/>
      <c r="K109" s="8" t="n"/>
      <c r="L109" s="11">
        <f>IF(AND(A109&lt;&gt;"",B109&lt;&gt;""),ROUND((B109-A109)*1440,0),"")</f>
        <v/>
      </c>
      <c r="M109" s="11">
        <f>IF(L109="","",IF(L109&lt;=10,"10分以内",IF(L109&lt;=60,"1時間以内",IF(L109&lt;=480,"8時間以内","8時間超"))))</f>
        <v/>
      </c>
      <c r="N109" s="11">
        <f>IF(A109="","",INT(HOUR(A109)/3)*3)</f>
        <v/>
      </c>
      <c r="O109" s="11">
        <f>IF(A109="","",CHOOSE(WEEKDAY(A109),"日","月","火","水","木","金","土"))</f>
        <v/>
      </c>
    </row>
    <row r="110">
      <c r="A110" s="7" t="n"/>
      <c r="B110" s="7" t="n"/>
      <c r="C110" s="8" t="n"/>
      <c r="D110" s="8" t="n"/>
      <c r="E110" s="8" t="n"/>
      <c r="F110" s="9" t="n"/>
      <c r="G110" s="9" t="n"/>
      <c r="H110" s="10" t="n"/>
      <c r="I110" s="8" t="n"/>
      <c r="J110" s="8" t="n"/>
      <c r="K110" s="8" t="n"/>
      <c r="L110" s="11">
        <f>IF(AND(A110&lt;&gt;"",B110&lt;&gt;""),ROUND((B110-A110)*1440,0),"")</f>
        <v/>
      </c>
      <c r="M110" s="11">
        <f>IF(L110="","",IF(L110&lt;=10,"10分以内",IF(L110&lt;=60,"1時間以内",IF(L110&lt;=480,"8時間以内","8時間超"))))</f>
        <v/>
      </c>
      <c r="N110" s="11">
        <f>IF(A110="","",INT(HOUR(A110)/3)*3)</f>
        <v/>
      </c>
      <c r="O110" s="11">
        <f>IF(A110="","",CHOOSE(WEEKDAY(A110),"日","月","火","水","木","金","土"))</f>
        <v/>
      </c>
    </row>
    <row r="111">
      <c r="A111" s="7" t="n"/>
      <c r="B111" s="7" t="n"/>
      <c r="C111" s="8" t="n"/>
      <c r="D111" s="8" t="n"/>
      <c r="E111" s="8" t="n"/>
      <c r="F111" s="9" t="n"/>
      <c r="G111" s="9" t="n"/>
      <c r="H111" s="10" t="n"/>
      <c r="I111" s="8" t="n"/>
      <c r="J111" s="8" t="n"/>
      <c r="K111" s="8" t="n"/>
      <c r="L111" s="11">
        <f>IF(AND(A111&lt;&gt;"",B111&lt;&gt;""),ROUND((B111-A111)*1440,0),"")</f>
        <v/>
      </c>
      <c r="M111" s="11">
        <f>IF(L111="","",IF(L111&lt;=10,"10分以内",IF(L111&lt;=60,"1時間以内",IF(L111&lt;=480,"8時間以内","8時間超"))))</f>
        <v/>
      </c>
      <c r="N111" s="11">
        <f>IF(A111="","",INT(HOUR(A111)/3)*3)</f>
        <v/>
      </c>
      <c r="O111" s="11">
        <f>IF(A111="","",CHOOSE(WEEKDAY(A111),"日","月","火","水","木","金","土"))</f>
        <v/>
      </c>
    </row>
    <row r="112">
      <c r="A112" s="7" t="n"/>
      <c r="B112" s="7" t="n"/>
      <c r="C112" s="8" t="n"/>
      <c r="D112" s="8" t="n"/>
      <c r="E112" s="8" t="n"/>
      <c r="F112" s="9" t="n"/>
      <c r="G112" s="9" t="n"/>
      <c r="H112" s="10" t="n"/>
      <c r="I112" s="8" t="n"/>
      <c r="J112" s="8" t="n"/>
      <c r="K112" s="8" t="n"/>
      <c r="L112" s="11">
        <f>IF(AND(A112&lt;&gt;"",B112&lt;&gt;""),ROUND((B112-A112)*1440,0),"")</f>
        <v/>
      </c>
      <c r="M112" s="11">
        <f>IF(L112="","",IF(L112&lt;=10,"10分以内",IF(L112&lt;=60,"1時間以内",IF(L112&lt;=480,"8時間以内","8時間超"))))</f>
        <v/>
      </c>
      <c r="N112" s="11">
        <f>IF(A112="","",INT(HOUR(A112)/3)*3)</f>
        <v/>
      </c>
      <c r="O112" s="11">
        <f>IF(A112="","",CHOOSE(WEEKDAY(A112),"日","月","火","水","木","金","土"))</f>
        <v/>
      </c>
    </row>
    <row r="113">
      <c r="A113" s="7" t="n"/>
      <c r="B113" s="7" t="n"/>
      <c r="C113" s="8" t="n"/>
      <c r="D113" s="8" t="n"/>
      <c r="E113" s="8" t="n"/>
      <c r="F113" s="9" t="n"/>
      <c r="G113" s="9" t="n"/>
      <c r="H113" s="10" t="n"/>
      <c r="I113" s="8" t="n"/>
      <c r="J113" s="8" t="n"/>
      <c r="K113" s="8" t="n"/>
      <c r="L113" s="11">
        <f>IF(AND(A113&lt;&gt;"",B113&lt;&gt;""),ROUND((B113-A113)*1440,0),"")</f>
        <v/>
      </c>
      <c r="M113" s="11">
        <f>IF(L113="","",IF(L113&lt;=10,"10分以内",IF(L113&lt;=60,"1時間以内",IF(L113&lt;=480,"8時間以内","8時間超"))))</f>
        <v/>
      </c>
      <c r="N113" s="11">
        <f>IF(A113="","",INT(HOUR(A113)/3)*3)</f>
        <v/>
      </c>
      <c r="O113" s="11">
        <f>IF(A113="","",CHOOSE(WEEKDAY(A113),"日","月","火","水","木","金","土"))</f>
        <v/>
      </c>
    </row>
    <row r="114">
      <c r="A114" s="7" t="n"/>
      <c r="B114" s="7" t="n"/>
      <c r="C114" s="8" t="n"/>
      <c r="D114" s="8" t="n"/>
      <c r="E114" s="8" t="n"/>
      <c r="F114" s="9" t="n"/>
      <c r="G114" s="9" t="n"/>
      <c r="H114" s="10" t="n"/>
      <c r="I114" s="8" t="n"/>
      <c r="J114" s="8" t="n"/>
      <c r="K114" s="8" t="n"/>
      <c r="L114" s="11">
        <f>IF(AND(A114&lt;&gt;"",B114&lt;&gt;""),ROUND((B114-A114)*1440,0),"")</f>
        <v/>
      </c>
      <c r="M114" s="11">
        <f>IF(L114="","",IF(L114&lt;=10,"10分以内",IF(L114&lt;=60,"1時間以内",IF(L114&lt;=480,"8時間以内","8時間超"))))</f>
        <v/>
      </c>
      <c r="N114" s="11">
        <f>IF(A114="","",INT(HOUR(A114)/3)*3)</f>
        <v/>
      </c>
      <c r="O114" s="11">
        <f>IF(A114="","",CHOOSE(WEEKDAY(A114),"日","月","火","水","木","金","土"))</f>
        <v/>
      </c>
    </row>
    <row r="115">
      <c r="A115" s="7" t="n"/>
      <c r="B115" s="7" t="n"/>
      <c r="C115" s="8" t="n"/>
      <c r="D115" s="8" t="n"/>
      <c r="E115" s="8" t="n"/>
      <c r="F115" s="9" t="n"/>
      <c r="G115" s="9" t="n"/>
      <c r="H115" s="10" t="n"/>
      <c r="I115" s="8" t="n"/>
      <c r="J115" s="8" t="n"/>
      <c r="K115" s="8" t="n"/>
      <c r="L115" s="11">
        <f>IF(AND(A115&lt;&gt;"",B115&lt;&gt;""),ROUND((B115-A115)*1440,0),"")</f>
        <v/>
      </c>
      <c r="M115" s="11">
        <f>IF(L115="","",IF(L115&lt;=10,"10分以内",IF(L115&lt;=60,"1時間以内",IF(L115&lt;=480,"8時間以内","8時間超"))))</f>
        <v/>
      </c>
      <c r="N115" s="11">
        <f>IF(A115="","",INT(HOUR(A115)/3)*3)</f>
        <v/>
      </c>
      <c r="O115" s="11">
        <f>IF(A115="","",CHOOSE(WEEKDAY(A115),"日","月","火","水","木","金","土"))</f>
        <v/>
      </c>
    </row>
    <row r="116">
      <c r="A116" s="7" t="n"/>
      <c r="B116" s="7" t="n"/>
      <c r="C116" s="8" t="n"/>
      <c r="D116" s="8" t="n"/>
      <c r="E116" s="8" t="n"/>
      <c r="F116" s="9" t="n"/>
      <c r="G116" s="9" t="n"/>
      <c r="H116" s="10" t="n"/>
      <c r="I116" s="8" t="n"/>
      <c r="J116" s="8" t="n"/>
      <c r="K116" s="8" t="n"/>
      <c r="L116" s="11">
        <f>IF(AND(A116&lt;&gt;"",B116&lt;&gt;""),ROUND((B116-A116)*1440,0),"")</f>
        <v/>
      </c>
      <c r="M116" s="11">
        <f>IF(L116="","",IF(L116&lt;=10,"10分以内",IF(L116&lt;=60,"1時間以内",IF(L116&lt;=480,"8時間以内","8時間超"))))</f>
        <v/>
      </c>
      <c r="N116" s="11">
        <f>IF(A116="","",INT(HOUR(A116)/3)*3)</f>
        <v/>
      </c>
      <c r="O116" s="11">
        <f>IF(A116="","",CHOOSE(WEEKDAY(A116),"日","月","火","水","木","金","土"))</f>
        <v/>
      </c>
    </row>
    <row r="117">
      <c r="A117" s="7" t="n"/>
      <c r="B117" s="7" t="n"/>
      <c r="C117" s="8" t="n"/>
      <c r="D117" s="8" t="n"/>
      <c r="E117" s="8" t="n"/>
      <c r="F117" s="9" t="n"/>
      <c r="G117" s="9" t="n"/>
      <c r="H117" s="10" t="n"/>
      <c r="I117" s="8" t="n"/>
      <c r="J117" s="8" t="n"/>
      <c r="K117" s="8" t="n"/>
      <c r="L117" s="11">
        <f>IF(AND(A117&lt;&gt;"",B117&lt;&gt;""),ROUND((B117-A117)*1440,0),"")</f>
        <v/>
      </c>
      <c r="M117" s="11">
        <f>IF(L117="","",IF(L117&lt;=10,"10分以内",IF(L117&lt;=60,"1時間以内",IF(L117&lt;=480,"8時間以内","8時間超"))))</f>
        <v/>
      </c>
      <c r="N117" s="11">
        <f>IF(A117="","",INT(HOUR(A117)/3)*3)</f>
        <v/>
      </c>
      <c r="O117" s="11">
        <f>IF(A117="","",CHOOSE(WEEKDAY(A117),"日","月","火","水","木","金","土"))</f>
        <v/>
      </c>
    </row>
    <row r="118">
      <c r="A118" s="7" t="n"/>
      <c r="B118" s="7" t="n"/>
      <c r="C118" s="8" t="n"/>
      <c r="D118" s="8" t="n"/>
      <c r="E118" s="8" t="n"/>
      <c r="F118" s="9" t="n"/>
      <c r="G118" s="9" t="n"/>
      <c r="H118" s="10" t="n"/>
      <c r="I118" s="8" t="n"/>
      <c r="J118" s="8" t="n"/>
      <c r="K118" s="8" t="n"/>
      <c r="L118" s="11">
        <f>IF(AND(A118&lt;&gt;"",B118&lt;&gt;""),ROUND((B118-A118)*1440,0),"")</f>
        <v/>
      </c>
      <c r="M118" s="11">
        <f>IF(L118="","",IF(L118&lt;=10,"10分以内",IF(L118&lt;=60,"1時間以内",IF(L118&lt;=480,"8時間以内","8時間超"))))</f>
        <v/>
      </c>
      <c r="N118" s="11">
        <f>IF(A118="","",INT(HOUR(A118)/3)*3)</f>
        <v/>
      </c>
      <c r="O118" s="11">
        <f>IF(A118="","",CHOOSE(WEEKDAY(A118),"日","月","火","水","木","金","土"))</f>
        <v/>
      </c>
    </row>
    <row r="119">
      <c r="A119" s="7" t="n"/>
      <c r="B119" s="7" t="n"/>
      <c r="C119" s="8" t="n"/>
      <c r="D119" s="8" t="n"/>
      <c r="E119" s="8" t="n"/>
      <c r="F119" s="9" t="n"/>
      <c r="G119" s="9" t="n"/>
      <c r="H119" s="10" t="n"/>
      <c r="I119" s="8" t="n"/>
      <c r="J119" s="8" t="n"/>
      <c r="K119" s="8" t="n"/>
      <c r="L119" s="11">
        <f>IF(AND(A119&lt;&gt;"",B119&lt;&gt;""),ROUND((B119-A119)*1440,0),"")</f>
        <v/>
      </c>
      <c r="M119" s="11">
        <f>IF(L119="","",IF(L119&lt;=10,"10分以内",IF(L119&lt;=60,"1時間以内",IF(L119&lt;=480,"8時間以内","8時間超"))))</f>
        <v/>
      </c>
      <c r="N119" s="11">
        <f>IF(A119="","",INT(HOUR(A119)/3)*3)</f>
        <v/>
      </c>
      <c r="O119" s="11">
        <f>IF(A119="","",CHOOSE(WEEKDAY(A119),"日","月","火","水","木","金","土"))</f>
        <v/>
      </c>
    </row>
    <row r="120">
      <c r="A120" s="7" t="n"/>
      <c r="B120" s="7" t="n"/>
      <c r="C120" s="8" t="n"/>
      <c r="D120" s="8" t="n"/>
      <c r="E120" s="8" t="n"/>
      <c r="F120" s="9" t="n"/>
      <c r="G120" s="9" t="n"/>
      <c r="H120" s="10" t="n"/>
      <c r="I120" s="8" t="n"/>
      <c r="J120" s="8" t="n"/>
      <c r="K120" s="8" t="n"/>
      <c r="L120" s="11">
        <f>IF(AND(A120&lt;&gt;"",B120&lt;&gt;""),ROUND((B120-A120)*1440,0),"")</f>
        <v/>
      </c>
      <c r="M120" s="11">
        <f>IF(L120="","",IF(L120&lt;=10,"10分以内",IF(L120&lt;=60,"1時間以内",IF(L120&lt;=480,"8時間以内","8時間超"))))</f>
        <v/>
      </c>
      <c r="N120" s="11">
        <f>IF(A120="","",INT(HOUR(A120)/3)*3)</f>
        <v/>
      </c>
      <c r="O120" s="11">
        <f>IF(A120="","",CHOOSE(WEEKDAY(A120),"日","月","火","水","木","金","土"))</f>
        <v/>
      </c>
    </row>
    <row r="121">
      <c r="A121" s="7" t="n"/>
      <c r="B121" s="7" t="n"/>
      <c r="C121" s="8" t="n"/>
      <c r="D121" s="8" t="n"/>
      <c r="E121" s="8" t="n"/>
      <c r="F121" s="9" t="n"/>
      <c r="G121" s="9" t="n"/>
      <c r="H121" s="10" t="n"/>
      <c r="I121" s="8" t="n"/>
      <c r="J121" s="8" t="n"/>
      <c r="K121" s="8" t="n"/>
      <c r="L121" s="11">
        <f>IF(AND(A121&lt;&gt;"",B121&lt;&gt;""),ROUND((B121-A121)*1440,0),"")</f>
        <v/>
      </c>
      <c r="M121" s="11">
        <f>IF(L121="","",IF(L121&lt;=10,"10分以内",IF(L121&lt;=60,"1時間以内",IF(L121&lt;=480,"8時間以内","8時間超"))))</f>
        <v/>
      </c>
      <c r="N121" s="11">
        <f>IF(A121="","",INT(HOUR(A121)/3)*3)</f>
        <v/>
      </c>
      <c r="O121" s="11">
        <f>IF(A121="","",CHOOSE(WEEKDAY(A121),"日","月","火","水","木","金","土"))</f>
        <v/>
      </c>
    </row>
    <row r="122">
      <c r="A122" s="7" t="n"/>
      <c r="B122" s="7" t="n"/>
      <c r="C122" s="8" t="n"/>
      <c r="D122" s="8" t="n"/>
      <c r="E122" s="8" t="n"/>
      <c r="F122" s="9" t="n"/>
      <c r="G122" s="9" t="n"/>
      <c r="H122" s="10" t="n"/>
      <c r="I122" s="8" t="n"/>
      <c r="J122" s="8" t="n"/>
      <c r="K122" s="8" t="n"/>
      <c r="L122" s="11">
        <f>IF(AND(A122&lt;&gt;"",B122&lt;&gt;""),ROUND((B122-A122)*1440,0),"")</f>
        <v/>
      </c>
      <c r="M122" s="11">
        <f>IF(L122="","",IF(L122&lt;=10,"10分以内",IF(L122&lt;=60,"1時間以内",IF(L122&lt;=480,"8時間以内","8時間超"))))</f>
        <v/>
      </c>
      <c r="N122" s="11">
        <f>IF(A122="","",INT(HOUR(A122)/3)*3)</f>
        <v/>
      </c>
      <c r="O122" s="11">
        <f>IF(A122="","",CHOOSE(WEEKDAY(A122),"日","月","火","水","木","金","土"))</f>
        <v/>
      </c>
    </row>
    <row r="123">
      <c r="A123" s="7" t="n"/>
      <c r="B123" s="7" t="n"/>
      <c r="C123" s="8" t="n"/>
      <c r="D123" s="8" t="n"/>
      <c r="E123" s="8" t="n"/>
      <c r="F123" s="9" t="n"/>
      <c r="G123" s="9" t="n"/>
      <c r="H123" s="10" t="n"/>
      <c r="I123" s="8" t="n"/>
      <c r="J123" s="8" t="n"/>
      <c r="K123" s="8" t="n"/>
      <c r="L123" s="11">
        <f>IF(AND(A123&lt;&gt;"",B123&lt;&gt;""),ROUND((B123-A123)*1440,0),"")</f>
        <v/>
      </c>
      <c r="M123" s="11">
        <f>IF(L123="","",IF(L123&lt;=10,"10分以内",IF(L123&lt;=60,"1時間以内",IF(L123&lt;=480,"8時間以内","8時間超"))))</f>
        <v/>
      </c>
      <c r="N123" s="11">
        <f>IF(A123="","",INT(HOUR(A123)/3)*3)</f>
        <v/>
      </c>
      <c r="O123" s="11">
        <f>IF(A123="","",CHOOSE(WEEKDAY(A123),"日","月","火","水","木","金","土"))</f>
        <v/>
      </c>
    </row>
    <row r="124">
      <c r="A124" s="7" t="n"/>
      <c r="B124" s="7" t="n"/>
      <c r="C124" s="8" t="n"/>
      <c r="D124" s="8" t="n"/>
      <c r="E124" s="8" t="n"/>
      <c r="F124" s="9" t="n"/>
      <c r="G124" s="9" t="n"/>
      <c r="H124" s="10" t="n"/>
      <c r="I124" s="8" t="n"/>
      <c r="J124" s="8" t="n"/>
      <c r="K124" s="8" t="n"/>
      <c r="L124" s="11">
        <f>IF(AND(A124&lt;&gt;"",B124&lt;&gt;""),ROUND((B124-A124)*1440,0),"")</f>
        <v/>
      </c>
      <c r="M124" s="11">
        <f>IF(L124="","",IF(L124&lt;=10,"10分以内",IF(L124&lt;=60,"1時間以内",IF(L124&lt;=480,"8時間以内","8時間超"))))</f>
        <v/>
      </c>
      <c r="N124" s="11">
        <f>IF(A124="","",INT(HOUR(A124)/3)*3)</f>
        <v/>
      </c>
      <c r="O124" s="11">
        <f>IF(A124="","",CHOOSE(WEEKDAY(A124),"日","月","火","水","木","金","土"))</f>
        <v/>
      </c>
    </row>
    <row r="125">
      <c r="A125" s="7" t="n"/>
      <c r="B125" s="7" t="n"/>
      <c r="C125" s="8" t="n"/>
      <c r="D125" s="8" t="n"/>
      <c r="E125" s="8" t="n"/>
      <c r="F125" s="9" t="n"/>
      <c r="G125" s="9" t="n"/>
      <c r="H125" s="10" t="n"/>
      <c r="I125" s="8" t="n"/>
      <c r="J125" s="8" t="n"/>
      <c r="K125" s="8" t="n"/>
      <c r="L125" s="11">
        <f>IF(AND(A125&lt;&gt;"",B125&lt;&gt;""),ROUND((B125-A125)*1440,0),"")</f>
        <v/>
      </c>
      <c r="M125" s="11">
        <f>IF(L125="","",IF(L125&lt;=10,"10分以内",IF(L125&lt;=60,"1時間以内",IF(L125&lt;=480,"8時間以内","8時間超"))))</f>
        <v/>
      </c>
      <c r="N125" s="11">
        <f>IF(A125="","",INT(HOUR(A125)/3)*3)</f>
        <v/>
      </c>
      <c r="O125" s="11">
        <f>IF(A125="","",CHOOSE(WEEKDAY(A125),"日","月","火","水","木","金","土"))</f>
        <v/>
      </c>
    </row>
    <row r="126">
      <c r="A126" s="7" t="n"/>
      <c r="B126" s="7" t="n"/>
      <c r="C126" s="8" t="n"/>
      <c r="D126" s="8" t="n"/>
      <c r="E126" s="8" t="n"/>
      <c r="F126" s="9" t="n"/>
      <c r="G126" s="9" t="n"/>
      <c r="H126" s="10" t="n"/>
      <c r="I126" s="8" t="n"/>
      <c r="J126" s="8" t="n"/>
      <c r="K126" s="8" t="n"/>
      <c r="L126" s="11">
        <f>IF(AND(A126&lt;&gt;"",B126&lt;&gt;""),ROUND((B126-A126)*1440,0),"")</f>
        <v/>
      </c>
      <c r="M126" s="11">
        <f>IF(L126="","",IF(L126&lt;=10,"10分以内",IF(L126&lt;=60,"1時間以内",IF(L126&lt;=480,"8時間以内","8時間超"))))</f>
        <v/>
      </c>
      <c r="N126" s="11">
        <f>IF(A126="","",INT(HOUR(A126)/3)*3)</f>
        <v/>
      </c>
      <c r="O126" s="11">
        <f>IF(A126="","",CHOOSE(WEEKDAY(A126),"日","月","火","水","木","金","土"))</f>
        <v/>
      </c>
    </row>
    <row r="127">
      <c r="A127" s="7" t="n"/>
      <c r="B127" s="7" t="n"/>
      <c r="C127" s="8" t="n"/>
      <c r="D127" s="8" t="n"/>
      <c r="E127" s="8" t="n"/>
      <c r="F127" s="9" t="n"/>
      <c r="G127" s="9" t="n"/>
      <c r="H127" s="10" t="n"/>
      <c r="I127" s="8" t="n"/>
      <c r="J127" s="8" t="n"/>
      <c r="K127" s="8" t="n"/>
      <c r="L127" s="11">
        <f>IF(AND(A127&lt;&gt;"",B127&lt;&gt;""),ROUND((B127-A127)*1440,0),"")</f>
        <v/>
      </c>
      <c r="M127" s="11">
        <f>IF(L127="","",IF(L127&lt;=10,"10分以内",IF(L127&lt;=60,"1時間以内",IF(L127&lt;=480,"8時間以内","8時間超"))))</f>
        <v/>
      </c>
      <c r="N127" s="11">
        <f>IF(A127="","",INT(HOUR(A127)/3)*3)</f>
        <v/>
      </c>
      <c r="O127" s="11">
        <f>IF(A127="","",CHOOSE(WEEKDAY(A127),"日","月","火","水","木","金","土"))</f>
        <v/>
      </c>
    </row>
    <row r="128">
      <c r="A128" s="7" t="n"/>
      <c r="B128" s="7" t="n"/>
      <c r="C128" s="8" t="n"/>
      <c r="D128" s="8" t="n"/>
      <c r="E128" s="8" t="n"/>
      <c r="F128" s="9" t="n"/>
      <c r="G128" s="9" t="n"/>
      <c r="H128" s="10" t="n"/>
      <c r="I128" s="8" t="n"/>
      <c r="J128" s="8" t="n"/>
      <c r="K128" s="8" t="n"/>
      <c r="L128" s="11">
        <f>IF(AND(A128&lt;&gt;"",B128&lt;&gt;""),ROUND((B128-A128)*1440,0),"")</f>
        <v/>
      </c>
      <c r="M128" s="11">
        <f>IF(L128="","",IF(L128&lt;=10,"10分以内",IF(L128&lt;=60,"1時間以内",IF(L128&lt;=480,"8時間以内","8時間超"))))</f>
        <v/>
      </c>
      <c r="N128" s="11">
        <f>IF(A128="","",INT(HOUR(A128)/3)*3)</f>
        <v/>
      </c>
      <c r="O128" s="11">
        <f>IF(A128="","",CHOOSE(WEEKDAY(A128),"日","月","火","水","木","金","土"))</f>
        <v/>
      </c>
    </row>
    <row r="129">
      <c r="A129" s="7" t="n"/>
      <c r="B129" s="7" t="n"/>
      <c r="C129" s="8" t="n"/>
      <c r="D129" s="8" t="n"/>
      <c r="E129" s="8" t="n"/>
      <c r="F129" s="9" t="n"/>
      <c r="G129" s="9" t="n"/>
      <c r="H129" s="10" t="n"/>
      <c r="I129" s="8" t="n"/>
      <c r="J129" s="8" t="n"/>
      <c r="K129" s="8" t="n"/>
      <c r="L129" s="11">
        <f>IF(AND(A129&lt;&gt;"",B129&lt;&gt;""),ROUND((B129-A129)*1440,0),"")</f>
        <v/>
      </c>
      <c r="M129" s="11">
        <f>IF(L129="","",IF(L129&lt;=10,"10分以内",IF(L129&lt;=60,"1時間以内",IF(L129&lt;=480,"8時間以内","8時間超"))))</f>
        <v/>
      </c>
      <c r="N129" s="11">
        <f>IF(A129="","",INT(HOUR(A129)/3)*3)</f>
        <v/>
      </c>
      <c r="O129" s="11">
        <f>IF(A129="","",CHOOSE(WEEKDAY(A129),"日","月","火","水","木","金","土"))</f>
        <v/>
      </c>
    </row>
    <row r="130">
      <c r="A130" s="7" t="n"/>
      <c r="B130" s="7" t="n"/>
      <c r="C130" s="8" t="n"/>
      <c r="D130" s="8" t="n"/>
      <c r="E130" s="8" t="n"/>
      <c r="F130" s="9" t="n"/>
      <c r="G130" s="9" t="n"/>
      <c r="H130" s="10" t="n"/>
      <c r="I130" s="8" t="n"/>
      <c r="J130" s="8" t="n"/>
      <c r="K130" s="8" t="n"/>
      <c r="L130" s="11">
        <f>IF(AND(A130&lt;&gt;"",B130&lt;&gt;""),ROUND((B130-A130)*1440,0),"")</f>
        <v/>
      </c>
      <c r="M130" s="11">
        <f>IF(L130="","",IF(L130&lt;=10,"10分以内",IF(L130&lt;=60,"1時間以内",IF(L130&lt;=480,"8時間以内","8時間超"))))</f>
        <v/>
      </c>
      <c r="N130" s="11">
        <f>IF(A130="","",INT(HOUR(A130)/3)*3)</f>
        <v/>
      </c>
      <c r="O130" s="11">
        <f>IF(A130="","",CHOOSE(WEEKDAY(A130),"日","月","火","水","木","金","土"))</f>
        <v/>
      </c>
    </row>
    <row r="131">
      <c r="A131" s="7" t="n"/>
      <c r="B131" s="7" t="n"/>
      <c r="C131" s="8" t="n"/>
      <c r="D131" s="8" t="n"/>
      <c r="E131" s="8" t="n"/>
      <c r="F131" s="9" t="n"/>
      <c r="G131" s="9" t="n"/>
      <c r="H131" s="10" t="n"/>
      <c r="I131" s="8" t="n"/>
      <c r="J131" s="8" t="n"/>
      <c r="K131" s="8" t="n"/>
      <c r="L131" s="11">
        <f>IF(AND(A131&lt;&gt;"",B131&lt;&gt;""),ROUND((B131-A131)*1440,0),"")</f>
        <v/>
      </c>
      <c r="M131" s="11">
        <f>IF(L131="","",IF(L131&lt;=10,"10分以内",IF(L131&lt;=60,"1時間以内",IF(L131&lt;=480,"8時間以内","8時間超"))))</f>
        <v/>
      </c>
      <c r="N131" s="11">
        <f>IF(A131="","",INT(HOUR(A131)/3)*3)</f>
        <v/>
      </c>
      <c r="O131" s="11">
        <f>IF(A131="","",CHOOSE(WEEKDAY(A131),"日","月","火","水","木","金","土"))</f>
        <v/>
      </c>
    </row>
    <row r="132">
      <c r="A132" s="7" t="n"/>
      <c r="B132" s="7" t="n"/>
      <c r="C132" s="8" t="n"/>
      <c r="D132" s="8" t="n"/>
      <c r="E132" s="8" t="n"/>
      <c r="F132" s="9" t="n"/>
      <c r="G132" s="9" t="n"/>
      <c r="H132" s="10" t="n"/>
      <c r="I132" s="8" t="n"/>
      <c r="J132" s="8" t="n"/>
      <c r="K132" s="8" t="n"/>
      <c r="L132" s="11">
        <f>IF(AND(A132&lt;&gt;"",B132&lt;&gt;""),ROUND((B132-A132)*1440,0),"")</f>
        <v/>
      </c>
      <c r="M132" s="11">
        <f>IF(L132="","",IF(L132&lt;=10,"10分以内",IF(L132&lt;=60,"1時間以内",IF(L132&lt;=480,"8時間以内","8時間超"))))</f>
        <v/>
      </c>
      <c r="N132" s="11">
        <f>IF(A132="","",INT(HOUR(A132)/3)*3)</f>
        <v/>
      </c>
      <c r="O132" s="11">
        <f>IF(A132="","",CHOOSE(WEEKDAY(A132),"日","月","火","水","木","金","土"))</f>
        <v/>
      </c>
    </row>
    <row r="133">
      <c r="A133" s="7" t="n"/>
      <c r="B133" s="7" t="n"/>
      <c r="C133" s="8" t="n"/>
      <c r="D133" s="8" t="n"/>
      <c r="E133" s="8" t="n"/>
      <c r="F133" s="9" t="n"/>
      <c r="G133" s="9" t="n"/>
      <c r="H133" s="10" t="n"/>
      <c r="I133" s="8" t="n"/>
      <c r="J133" s="8" t="n"/>
      <c r="K133" s="8" t="n"/>
      <c r="L133" s="11">
        <f>IF(AND(A133&lt;&gt;"",B133&lt;&gt;""),ROUND((B133-A133)*1440,0),"")</f>
        <v/>
      </c>
      <c r="M133" s="11">
        <f>IF(L133="","",IF(L133&lt;=10,"10分以内",IF(L133&lt;=60,"1時間以内",IF(L133&lt;=480,"8時間以内","8時間超"))))</f>
        <v/>
      </c>
      <c r="N133" s="11">
        <f>IF(A133="","",INT(HOUR(A133)/3)*3)</f>
        <v/>
      </c>
      <c r="O133" s="11">
        <f>IF(A133="","",CHOOSE(WEEKDAY(A133),"日","月","火","水","木","金","土"))</f>
        <v/>
      </c>
    </row>
    <row r="134">
      <c r="A134" s="7" t="n"/>
      <c r="B134" s="7" t="n"/>
      <c r="C134" s="8" t="n"/>
      <c r="D134" s="8" t="n"/>
      <c r="E134" s="8" t="n"/>
      <c r="F134" s="9" t="n"/>
      <c r="G134" s="9" t="n"/>
      <c r="H134" s="10" t="n"/>
      <c r="I134" s="8" t="n"/>
      <c r="J134" s="8" t="n"/>
      <c r="K134" s="8" t="n"/>
      <c r="L134" s="11">
        <f>IF(AND(A134&lt;&gt;"",B134&lt;&gt;""),ROUND((B134-A134)*1440,0),"")</f>
        <v/>
      </c>
      <c r="M134" s="11">
        <f>IF(L134="","",IF(L134&lt;=10,"10分以内",IF(L134&lt;=60,"1時間以内",IF(L134&lt;=480,"8時間以内","8時間超"))))</f>
        <v/>
      </c>
      <c r="N134" s="11">
        <f>IF(A134="","",INT(HOUR(A134)/3)*3)</f>
        <v/>
      </c>
      <c r="O134" s="11">
        <f>IF(A134="","",CHOOSE(WEEKDAY(A134),"日","月","火","水","木","金","土"))</f>
        <v/>
      </c>
    </row>
    <row r="135">
      <c r="A135" s="7" t="n"/>
      <c r="B135" s="7" t="n"/>
      <c r="C135" s="8" t="n"/>
      <c r="D135" s="8" t="n"/>
      <c r="E135" s="8" t="n"/>
      <c r="F135" s="9" t="n"/>
      <c r="G135" s="9" t="n"/>
      <c r="H135" s="10" t="n"/>
      <c r="I135" s="8" t="n"/>
      <c r="J135" s="8" t="n"/>
      <c r="K135" s="8" t="n"/>
      <c r="L135" s="11">
        <f>IF(AND(A135&lt;&gt;"",B135&lt;&gt;""),ROUND((B135-A135)*1440,0),"")</f>
        <v/>
      </c>
      <c r="M135" s="11">
        <f>IF(L135="","",IF(L135&lt;=10,"10分以内",IF(L135&lt;=60,"1時間以内",IF(L135&lt;=480,"8時間以内","8時間超"))))</f>
        <v/>
      </c>
      <c r="N135" s="11">
        <f>IF(A135="","",INT(HOUR(A135)/3)*3)</f>
        <v/>
      </c>
      <c r="O135" s="11">
        <f>IF(A135="","",CHOOSE(WEEKDAY(A135),"日","月","火","水","木","金","土"))</f>
        <v/>
      </c>
    </row>
    <row r="136">
      <c r="A136" s="7" t="n"/>
      <c r="B136" s="7" t="n"/>
      <c r="C136" s="8" t="n"/>
      <c r="D136" s="8" t="n"/>
      <c r="E136" s="8" t="n"/>
      <c r="F136" s="9" t="n"/>
      <c r="G136" s="9" t="n"/>
      <c r="H136" s="10" t="n"/>
      <c r="I136" s="8" t="n"/>
      <c r="J136" s="8" t="n"/>
      <c r="K136" s="8" t="n"/>
      <c r="L136" s="11">
        <f>IF(AND(A136&lt;&gt;"",B136&lt;&gt;""),ROUND((B136-A136)*1440,0),"")</f>
        <v/>
      </c>
      <c r="M136" s="11">
        <f>IF(L136="","",IF(L136&lt;=10,"10分以内",IF(L136&lt;=60,"1時間以内",IF(L136&lt;=480,"8時間以内","8時間超"))))</f>
        <v/>
      </c>
      <c r="N136" s="11">
        <f>IF(A136="","",INT(HOUR(A136)/3)*3)</f>
        <v/>
      </c>
      <c r="O136" s="11">
        <f>IF(A136="","",CHOOSE(WEEKDAY(A136),"日","月","火","水","木","金","土"))</f>
        <v/>
      </c>
    </row>
    <row r="137">
      <c r="A137" s="7" t="n"/>
      <c r="B137" s="7" t="n"/>
      <c r="C137" s="8" t="n"/>
      <c r="D137" s="8" t="n"/>
      <c r="E137" s="8" t="n"/>
      <c r="F137" s="9" t="n"/>
      <c r="G137" s="9" t="n"/>
      <c r="H137" s="10" t="n"/>
      <c r="I137" s="8" t="n"/>
      <c r="J137" s="8" t="n"/>
      <c r="K137" s="8" t="n"/>
      <c r="L137" s="11">
        <f>IF(AND(A137&lt;&gt;"",B137&lt;&gt;""),ROUND((B137-A137)*1440,0),"")</f>
        <v/>
      </c>
      <c r="M137" s="11">
        <f>IF(L137="","",IF(L137&lt;=10,"10分以内",IF(L137&lt;=60,"1時間以内",IF(L137&lt;=480,"8時間以内","8時間超"))))</f>
        <v/>
      </c>
      <c r="N137" s="11">
        <f>IF(A137="","",INT(HOUR(A137)/3)*3)</f>
        <v/>
      </c>
      <c r="O137" s="11">
        <f>IF(A137="","",CHOOSE(WEEKDAY(A137),"日","月","火","水","木","金","土"))</f>
        <v/>
      </c>
    </row>
    <row r="138">
      <c r="A138" s="7" t="n"/>
      <c r="B138" s="7" t="n"/>
      <c r="C138" s="8" t="n"/>
      <c r="D138" s="8" t="n"/>
      <c r="E138" s="8" t="n"/>
      <c r="F138" s="9" t="n"/>
      <c r="G138" s="9" t="n"/>
      <c r="H138" s="10" t="n"/>
      <c r="I138" s="8" t="n"/>
      <c r="J138" s="8" t="n"/>
      <c r="K138" s="8" t="n"/>
      <c r="L138" s="11">
        <f>IF(AND(A138&lt;&gt;"",B138&lt;&gt;""),ROUND((B138-A138)*1440,0),"")</f>
        <v/>
      </c>
      <c r="M138" s="11">
        <f>IF(L138="","",IF(L138&lt;=10,"10分以内",IF(L138&lt;=60,"1時間以内",IF(L138&lt;=480,"8時間以内","8時間超"))))</f>
        <v/>
      </c>
      <c r="N138" s="11">
        <f>IF(A138="","",INT(HOUR(A138)/3)*3)</f>
        <v/>
      </c>
      <c r="O138" s="11">
        <f>IF(A138="","",CHOOSE(WEEKDAY(A138),"日","月","火","水","木","金","土"))</f>
        <v/>
      </c>
    </row>
    <row r="139">
      <c r="A139" s="7" t="n"/>
      <c r="B139" s="7" t="n"/>
      <c r="C139" s="8" t="n"/>
      <c r="D139" s="8" t="n"/>
      <c r="E139" s="8" t="n"/>
      <c r="F139" s="9" t="n"/>
      <c r="G139" s="9" t="n"/>
      <c r="H139" s="10" t="n"/>
      <c r="I139" s="8" t="n"/>
      <c r="J139" s="8" t="n"/>
      <c r="K139" s="8" t="n"/>
      <c r="L139" s="11">
        <f>IF(AND(A139&lt;&gt;"",B139&lt;&gt;""),ROUND((B139-A139)*1440,0),"")</f>
        <v/>
      </c>
      <c r="M139" s="11">
        <f>IF(L139="","",IF(L139&lt;=10,"10分以内",IF(L139&lt;=60,"1時間以内",IF(L139&lt;=480,"8時間以内","8時間超"))))</f>
        <v/>
      </c>
      <c r="N139" s="11">
        <f>IF(A139="","",INT(HOUR(A139)/3)*3)</f>
        <v/>
      </c>
      <c r="O139" s="11">
        <f>IF(A139="","",CHOOSE(WEEKDAY(A139),"日","月","火","水","木","金","土"))</f>
        <v/>
      </c>
    </row>
    <row r="140">
      <c r="A140" s="7" t="n"/>
      <c r="B140" s="7" t="n"/>
      <c r="C140" s="8" t="n"/>
      <c r="D140" s="8" t="n"/>
      <c r="E140" s="8" t="n"/>
      <c r="F140" s="9" t="n"/>
      <c r="G140" s="9" t="n"/>
      <c r="H140" s="10" t="n"/>
      <c r="I140" s="8" t="n"/>
      <c r="J140" s="8" t="n"/>
      <c r="K140" s="8" t="n"/>
      <c r="L140" s="11">
        <f>IF(AND(A140&lt;&gt;"",B140&lt;&gt;""),ROUND((B140-A140)*1440,0),"")</f>
        <v/>
      </c>
      <c r="M140" s="11">
        <f>IF(L140="","",IF(L140&lt;=10,"10分以内",IF(L140&lt;=60,"1時間以内",IF(L140&lt;=480,"8時間以内","8時間超"))))</f>
        <v/>
      </c>
      <c r="N140" s="11">
        <f>IF(A140="","",INT(HOUR(A140)/3)*3)</f>
        <v/>
      </c>
      <c r="O140" s="11">
        <f>IF(A140="","",CHOOSE(WEEKDAY(A140),"日","月","火","水","木","金","土"))</f>
        <v/>
      </c>
    </row>
    <row r="141">
      <c r="A141" s="7" t="n"/>
      <c r="B141" s="7" t="n"/>
      <c r="C141" s="8" t="n"/>
      <c r="D141" s="8" t="n"/>
      <c r="E141" s="8" t="n"/>
      <c r="F141" s="9" t="n"/>
      <c r="G141" s="9" t="n"/>
      <c r="H141" s="10" t="n"/>
      <c r="I141" s="8" t="n"/>
      <c r="J141" s="8" t="n"/>
      <c r="K141" s="8" t="n"/>
      <c r="L141" s="11">
        <f>IF(AND(A141&lt;&gt;"",B141&lt;&gt;""),ROUND((B141-A141)*1440,0),"")</f>
        <v/>
      </c>
      <c r="M141" s="11">
        <f>IF(L141="","",IF(L141&lt;=10,"10分以内",IF(L141&lt;=60,"1時間以内",IF(L141&lt;=480,"8時間以内","8時間超"))))</f>
        <v/>
      </c>
      <c r="N141" s="11">
        <f>IF(A141="","",INT(HOUR(A141)/3)*3)</f>
        <v/>
      </c>
      <c r="O141" s="11">
        <f>IF(A141="","",CHOOSE(WEEKDAY(A141),"日","月","火","水","木","金","土"))</f>
        <v/>
      </c>
    </row>
    <row r="142">
      <c r="A142" s="7" t="n"/>
      <c r="B142" s="7" t="n"/>
      <c r="C142" s="8" t="n"/>
      <c r="D142" s="8" t="n"/>
      <c r="E142" s="8" t="n"/>
      <c r="F142" s="9" t="n"/>
      <c r="G142" s="9" t="n"/>
      <c r="H142" s="10" t="n"/>
      <c r="I142" s="8" t="n"/>
      <c r="J142" s="8" t="n"/>
      <c r="K142" s="8" t="n"/>
      <c r="L142" s="11">
        <f>IF(AND(A142&lt;&gt;"",B142&lt;&gt;""),ROUND((B142-A142)*1440,0),"")</f>
        <v/>
      </c>
      <c r="M142" s="11">
        <f>IF(L142="","",IF(L142&lt;=10,"10分以内",IF(L142&lt;=60,"1時間以内",IF(L142&lt;=480,"8時間以内","8時間超"))))</f>
        <v/>
      </c>
      <c r="N142" s="11">
        <f>IF(A142="","",INT(HOUR(A142)/3)*3)</f>
        <v/>
      </c>
      <c r="O142" s="11">
        <f>IF(A142="","",CHOOSE(WEEKDAY(A142),"日","月","火","水","木","金","土"))</f>
        <v/>
      </c>
    </row>
    <row r="143">
      <c r="A143" s="7" t="n"/>
      <c r="B143" s="7" t="n"/>
      <c r="C143" s="8" t="n"/>
      <c r="D143" s="8" t="n"/>
      <c r="E143" s="8" t="n"/>
      <c r="F143" s="9" t="n"/>
      <c r="G143" s="9" t="n"/>
      <c r="H143" s="10" t="n"/>
      <c r="I143" s="8" t="n"/>
      <c r="J143" s="8" t="n"/>
      <c r="K143" s="8" t="n"/>
      <c r="L143" s="11">
        <f>IF(AND(A143&lt;&gt;"",B143&lt;&gt;""),ROUND((B143-A143)*1440,0),"")</f>
        <v/>
      </c>
      <c r="M143" s="11">
        <f>IF(L143="","",IF(L143&lt;=10,"10分以内",IF(L143&lt;=60,"1時間以内",IF(L143&lt;=480,"8時間以内","8時間超"))))</f>
        <v/>
      </c>
      <c r="N143" s="11">
        <f>IF(A143="","",INT(HOUR(A143)/3)*3)</f>
        <v/>
      </c>
      <c r="O143" s="11">
        <f>IF(A143="","",CHOOSE(WEEKDAY(A143),"日","月","火","水","木","金","土"))</f>
        <v/>
      </c>
    </row>
    <row r="144">
      <c r="A144" s="7" t="n"/>
      <c r="B144" s="7" t="n"/>
      <c r="C144" s="8" t="n"/>
      <c r="D144" s="8" t="n"/>
      <c r="E144" s="8" t="n"/>
      <c r="F144" s="9" t="n"/>
      <c r="G144" s="9" t="n"/>
      <c r="H144" s="10" t="n"/>
      <c r="I144" s="8" t="n"/>
      <c r="J144" s="8" t="n"/>
      <c r="K144" s="8" t="n"/>
      <c r="L144" s="11">
        <f>IF(AND(A144&lt;&gt;"",B144&lt;&gt;""),ROUND((B144-A144)*1440,0),"")</f>
        <v/>
      </c>
      <c r="M144" s="11">
        <f>IF(L144="","",IF(L144&lt;=10,"10分以内",IF(L144&lt;=60,"1時間以内",IF(L144&lt;=480,"8時間以内","8時間超"))))</f>
        <v/>
      </c>
      <c r="N144" s="11">
        <f>IF(A144="","",INT(HOUR(A144)/3)*3)</f>
        <v/>
      </c>
      <c r="O144" s="11">
        <f>IF(A144="","",CHOOSE(WEEKDAY(A144),"日","月","火","水","木","金","土"))</f>
        <v/>
      </c>
    </row>
    <row r="145">
      <c r="A145" s="7" t="n"/>
      <c r="B145" s="7" t="n"/>
      <c r="C145" s="8" t="n"/>
      <c r="D145" s="8" t="n"/>
      <c r="E145" s="8" t="n"/>
      <c r="F145" s="9" t="n"/>
      <c r="G145" s="9" t="n"/>
      <c r="H145" s="10" t="n"/>
      <c r="I145" s="8" t="n"/>
      <c r="J145" s="8" t="n"/>
      <c r="K145" s="8" t="n"/>
      <c r="L145" s="11">
        <f>IF(AND(A145&lt;&gt;"",B145&lt;&gt;""),ROUND((B145-A145)*1440,0),"")</f>
        <v/>
      </c>
      <c r="M145" s="11">
        <f>IF(L145="","",IF(L145&lt;=10,"10分以内",IF(L145&lt;=60,"1時間以内",IF(L145&lt;=480,"8時間以内","8時間超"))))</f>
        <v/>
      </c>
      <c r="N145" s="11">
        <f>IF(A145="","",INT(HOUR(A145)/3)*3)</f>
        <v/>
      </c>
      <c r="O145" s="11">
        <f>IF(A145="","",CHOOSE(WEEKDAY(A145),"日","月","火","水","木","金","土"))</f>
        <v/>
      </c>
    </row>
    <row r="146">
      <c r="A146" s="7" t="n"/>
      <c r="B146" s="7" t="n"/>
      <c r="C146" s="8" t="n"/>
      <c r="D146" s="8" t="n"/>
      <c r="E146" s="8" t="n"/>
      <c r="F146" s="9" t="n"/>
      <c r="G146" s="9" t="n"/>
      <c r="H146" s="10" t="n"/>
      <c r="I146" s="8" t="n"/>
      <c r="J146" s="8" t="n"/>
      <c r="K146" s="8" t="n"/>
      <c r="L146" s="11">
        <f>IF(AND(A146&lt;&gt;"",B146&lt;&gt;""),ROUND((B146-A146)*1440,0),"")</f>
        <v/>
      </c>
      <c r="M146" s="11">
        <f>IF(L146="","",IF(L146&lt;=10,"10分以内",IF(L146&lt;=60,"1時間以内",IF(L146&lt;=480,"8時間以内","8時間超"))))</f>
        <v/>
      </c>
      <c r="N146" s="11">
        <f>IF(A146="","",INT(HOUR(A146)/3)*3)</f>
        <v/>
      </c>
      <c r="O146" s="11">
        <f>IF(A146="","",CHOOSE(WEEKDAY(A146),"日","月","火","水","木","金","土"))</f>
        <v/>
      </c>
    </row>
    <row r="147">
      <c r="A147" s="7" t="n"/>
      <c r="B147" s="7" t="n"/>
      <c r="C147" s="8" t="n"/>
      <c r="D147" s="8" t="n"/>
      <c r="E147" s="8" t="n"/>
      <c r="F147" s="9" t="n"/>
      <c r="G147" s="9" t="n"/>
      <c r="H147" s="10" t="n"/>
      <c r="I147" s="8" t="n"/>
      <c r="J147" s="8" t="n"/>
      <c r="K147" s="8" t="n"/>
      <c r="L147" s="11">
        <f>IF(AND(A147&lt;&gt;"",B147&lt;&gt;""),ROUND((B147-A147)*1440,0),"")</f>
        <v/>
      </c>
      <c r="M147" s="11">
        <f>IF(L147="","",IF(L147&lt;=10,"10分以内",IF(L147&lt;=60,"1時間以内",IF(L147&lt;=480,"8時間以内","8時間超"))))</f>
        <v/>
      </c>
      <c r="N147" s="11">
        <f>IF(A147="","",INT(HOUR(A147)/3)*3)</f>
        <v/>
      </c>
      <c r="O147" s="11">
        <f>IF(A147="","",CHOOSE(WEEKDAY(A147),"日","月","火","水","木","金","土"))</f>
        <v/>
      </c>
    </row>
    <row r="148">
      <c r="A148" s="7" t="n"/>
      <c r="B148" s="7" t="n"/>
      <c r="C148" s="8" t="n"/>
      <c r="D148" s="8" t="n"/>
      <c r="E148" s="8" t="n"/>
      <c r="F148" s="9" t="n"/>
      <c r="G148" s="9" t="n"/>
      <c r="H148" s="10" t="n"/>
      <c r="I148" s="8" t="n"/>
      <c r="J148" s="8" t="n"/>
      <c r="K148" s="8" t="n"/>
      <c r="L148" s="11">
        <f>IF(AND(A148&lt;&gt;"",B148&lt;&gt;""),ROUND((B148-A148)*1440,0),"")</f>
        <v/>
      </c>
      <c r="M148" s="11">
        <f>IF(L148="","",IF(L148&lt;=10,"10分以内",IF(L148&lt;=60,"1時間以内",IF(L148&lt;=480,"8時間以内","8時間超"))))</f>
        <v/>
      </c>
      <c r="N148" s="11">
        <f>IF(A148="","",INT(HOUR(A148)/3)*3)</f>
        <v/>
      </c>
      <c r="O148" s="11">
        <f>IF(A148="","",CHOOSE(WEEKDAY(A148),"日","月","火","水","木","金","土"))</f>
        <v/>
      </c>
    </row>
    <row r="149">
      <c r="A149" s="7" t="n"/>
      <c r="B149" s="7" t="n"/>
      <c r="C149" s="8" t="n"/>
      <c r="D149" s="8" t="n"/>
      <c r="E149" s="8" t="n"/>
      <c r="F149" s="9" t="n"/>
      <c r="G149" s="9" t="n"/>
      <c r="H149" s="10" t="n"/>
      <c r="I149" s="8" t="n"/>
      <c r="J149" s="8" t="n"/>
      <c r="K149" s="8" t="n"/>
      <c r="L149" s="11">
        <f>IF(AND(A149&lt;&gt;"",B149&lt;&gt;""),ROUND((B149-A149)*1440,0),"")</f>
        <v/>
      </c>
      <c r="M149" s="11">
        <f>IF(L149="","",IF(L149&lt;=10,"10分以内",IF(L149&lt;=60,"1時間以内",IF(L149&lt;=480,"8時間以内","8時間超"))))</f>
        <v/>
      </c>
      <c r="N149" s="11">
        <f>IF(A149="","",INT(HOUR(A149)/3)*3)</f>
        <v/>
      </c>
      <c r="O149" s="11">
        <f>IF(A149="","",CHOOSE(WEEKDAY(A149),"日","月","火","水","木","金","土"))</f>
        <v/>
      </c>
    </row>
    <row r="150">
      <c r="A150" s="7" t="n"/>
      <c r="B150" s="7" t="n"/>
      <c r="C150" s="8" t="n"/>
      <c r="D150" s="8" t="n"/>
      <c r="E150" s="8" t="n"/>
      <c r="F150" s="9" t="n"/>
      <c r="G150" s="9" t="n"/>
      <c r="H150" s="10" t="n"/>
      <c r="I150" s="8" t="n"/>
      <c r="J150" s="8" t="n"/>
      <c r="K150" s="8" t="n"/>
      <c r="L150" s="11">
        <f>IF(AND(A150&lt;&gt;"",B150&lt;&gt;""),ROUND((B150-A150)*1440,0),"")</f>
        <v/>
      </c>
      <c r="M150" s="11">
        <f>IF(L150="","",IF(L150&lt;=10,"10分以内",IF(L150&lt;=60,"1時間以内",IF(L150&lt;=480,"8時間以内","8時間超"))))</f>
        <v/>
      </c>
      <c r="N150" s="11">
        <f>IF(A150="","",INT(HOUR(A150)/3)*3)</f>
        <v/>
      </c>
      <c r="O150" s="11">
        <f>IF(A150="","",CHOOSE(WEEKDAY(A150),"日","月","火","水","木","金","土"))</f>
        <v/>
      </c>
    </row>
    <row r="151">
      <c r="A151" s="7" t="n"/>
      <c r="B151" s="7" t="n"/>
      <c r="C151" s="8" t="n"/>
      <c r="D151" s="8" t="n"/>
      <c r="E151" s="8" t="n"/>
      <c r="F151" s="9" t="n"/>
      <c r="G151" s="9" t="n"/>
      <c r="H151" s="10" t="n"/>
      <c r="I151" s="8" t="n"/>
      <c r="J151" s="8" t="n"/>
      <c r="K151" s="8" t="n"/>
      <c r="L151" s="11">
        <f>IF(AND(A151&lt;&gt;"",B151&lt;&gt;""),ROUND((B151-A151)*1440,0),"")</f>
        <v/>
      </c>
      <c r="M151" s="11">
        <f>IF(L151="","",IF(L151&lt;=10,"10分以内",IF(L151&lt;=60,"1時間以内",IF(L151&lt;=480,"8時間以内","8時間超"))))</f>
        <v/>
      </c>
      <c r="N151" s="11">
        <f>IF(A151="","",INT(HOUR(A151)/3)*3)</f>
        <v/>
      </c>
      <c r="O151" s="11">
        <f>IF(A151="","",CHOOSE(WEEKDAY(A151),"日","月","火","水","木","金","土"))</f>
        <v/>
      </c>
    </row>
    <row r="152">
      <c r="A152" s="7" t="n"/>
      <c r="B152" s="7" t="n"/>
      <c r="C152" s="8" t="n"/>
      <c r="D152" s="8" t="n"/>
      <c r="E152" s="8" t="n"/>
      <c r="F152" s="9" t="n"/>
      <c r="G152" s="9" t="n"/>
      <c r="H152" s="10" t="n"/>
      <c r="I152" s="8" t="n"/>
      <c r="J152" s="8" t="n"/>
      <c r="K152" s="8" t="n"/>
      <c r="L152" s="11">
        <f>IF(AND(A152&lt;&gt;"",B152&lt;&gt;""),ROUND((B152-A152)*1440,0),"")</f>
        <v/>
      </c>
      <c r="M152" s="11">
        <f>IF(L152="","",IF(L152&lt;=10,"10分以内",IF(L152&lt;=60,"1時間以内",IF(L152&lt;=480,"8時間以内","8時間超"))))</f>
        <v/>
      </c>
      <c r="N152" s="11">
        <f>IF(A152="","",INT(HOUR(A152)/3)*3)</f>
        <v/>
      </c>
      <c r="O152" s="11">
        <f>IF(A152="","",CHOOSE(WEEKDAY(A152),"日","月","火","水","木","金","土"))</f>
        <v/>
      </c>
    </row>
    <row r="153">
      <c r="A153" s="7" t="n"/>
      <c r="B153" s="7" t="n"/>
      <c r="C153" s="8" t="n"/>
      <c r="D153" s="8" t="n"/>
      <c r="E153" s="8" t="n"/>
      <c r="F153" s="9" t="n"/>
      <c r="G153" s="9" t="n"/>
      <c r="H153" s="10" t="n"/>
      <c r="I153" s="8" t="n"/>
      <c r="J153" s="8" t="n"/>
      <c r="K153" s="8" t="n"/>
      <c r="L153" s="11">
        <f>IF(AND(A153&lt;&gt;"",B153&lt;&gt;""),ROUND((B153-A153)*1440,0),"")</f>
        <v/>
      </c>
      <c r="M153" s="11">
        <f>IF(L153="","",IF(L153&lt;=10,"10分以内",IF(L153&lt;=60,"1時間以内",IF(L153&lt;=480,"8時間以内","8時間超"))))</f>
        <v/>
      </c>
      <c r="N153" s="11">
        <f>IF(A153="","",INT(HOUR(A153)/3)*3)</f>
        <v/>
      </c>
      <c r="O153" s="11">
        <f>IF(A153="","",CHOOSE(WEEKDAY(A153),"日","月","火","水","木","金","土"))</f>
        <v/>
      </c>
    </row>
    <row r="154">
      <c r="A154" s="7" t="n"/>
      <c r="B154" s="7" t="n"/>
      <c r="C154" s="8" t="n"/>
      <c r="D154" s="8" t="n"/>
      <c r="E154" s="8" t="n"/>
      <c r="F154" s="9" t="n"/>
      <c r="G154" s="9" t="n"/>
      <c r="H154" s="10" t="n"/>
      <c r="I154" s="8" t="n"/>
      <c r="J154" s="8" t="n"/>
      <c r="K154" s="8" t="n"/>
      <c r="L154" s="11">
        <f>IF(AND(A154&lt;&gt;"",B154&lt;&gt;""),ROUND((B154-A154)*1440,0),"")</f>
        <v/>
      </c>
      <c r="M154" s="11">
        <f>IF(L154="","",IF(L154&lt;=10,"10分以内",IF(L154&lt;=60,"1時間以内",IF(L154&lt;=480,"8時間以内","8時間超"))))</f>
        <v/>
      </c>
      <c r="N154" s="11">
        <f>IF(A154="","",INT(HOUR(A154)/3)*3)</f>
        <v/>
      </c>
      <c r="O154" s="11">
        <f>IF(A154="","",CHOOSE(WEEKDAY(A154),"日","月","火","水","木","金","土"))</f>
        <v/>
      </c>
    </row>
    <row r="155">
      <c r="A155" s="7" t="n"/>
      <c r="B155" s="7" t="n"/>
      <c r="C155" s="8" t="n"/>
      <c r="D155" s="8" t="n"/>
      <c r="E155" s="8" t="n"/>
      <c r="F155" s="9" t="n"/>
      <c r="G155" s="9" t="n"/>
      <c r="H155" s="10" t="n"/>
      <c r="I155" s="8" t="n"/>
      <c r="J155" s="8" t="n"/>
      <c r="K155" s="8" t="n"/>
      <c r="L155" s="11">
        <f>IF(AND(A155&lt;&gt;"",B155&lt;&gt;""),ROUND((B155-A155)*1440,0),"")</f>
        <v/>
      </c>
      <c r="M155" s="11">
        <f>IF(L155="","",IF(L155&lt;=10,"10分以内",IF(L155&lt;=60,"1時間以内",IF(L155&lt;=480,"8時間以内","8時間超"))))</f>
        <v/>
      </c>
      <c r="N155" s="11">
        <f>IF(A155="","",INT(HOUR(A155)/3)*3)</f>
        <v/>
      </c>
      <c r="O155" s="11">
        <f>IF(A155="","",CHOOSE(WEEKDAY(A155),"日","月","火","水","木","金","土"))</f>
        <v/>
      </c>
    </row>
    <row r="156">
      <c r="A156" s="7" t="n"/>
      <c r="B156" s="7" t="n"/>
      <c r="C156" s="8" t="n"/>
      <c r="D156" s="8" t="n"/>
      <c r="E156" s="8" t="n"/>
      <c r="F156" s="9" t="n"/>
      <c r="G156" s="9" t="n"/>
      <c r="H156" s="10" t="n"/>
      <c r="I156" s="8" t="n"/>
      <c r="J156" s="8" t="n"/>
      <c r="K156" s="8" t="n"/>
      <c r="L156" s="11">
        <f>IF(AND(A156&lt;&gt;"",B156&lt;&gt;""),ROUND((B156-A156)*1440,0),"")</f>
        <v/>
      </c>
      <c r="M156" s="11">
        <f>IF(L156="","",IF(L156&lt;=10,"10分以内",IF(L156&lt;=60,"1時間以内",IF(L156&lt;=480,"8時間以内","8時間超"))))</f>
        <v/>
      </c>
      <c r="N156" s="11">
        <f>IF(A156="","",INT(HOUR(A156)/3)*3)</f>
        <v/>
      </c>
      <c r="O156" s="11">
        <f>IF(A156="","",CHOOSE(WEEKDAY(A156),"日","月","火","水","木","金","土"))</f>
        <v/>
      </c>
    </row>
    <row r="157">
      <c r="A157" s="7" t="n"/>
      <c r="B157" s="7" t="n"/>
      <c r="C157" s="8" t="n"/>
      <c r="D157" s="8" t="n"/>
      <c r="E157" s="8" t="n"/>
      <c r="F157" s="9" t="n"/>
      <c r="G157" s="9" t="n"/>
      <c r="H157" s="10" t="n"/>
      <c r="I157" s="8" t="n"/>
      <c r="J157" s="8" t="n"/>
      <c r="K157" s="8" t="n"/>
      <c r="L157" s="11">
        <f>IF(AND(A157&lt;&gt;"",B157&lt;&gt;""),ROUND((B157-A157)*1440,0),"")</f>
        <v/>
      </c>
      <c r="M157" s="11">
        <f>IF(L157="","",IF(L157&lt;=10,"10分以内",IF(L157&lt;=60,"1時間以内",IF(L157&lt;=480,"8時間以内","8時間超"))))</f>
        <v/>
      </c>
      <c r="N157" s="11">
        <f>IF(A157="","",INT(HOUR(A157)/3)*3)</f>
        <v/>
      </c>
      <c r="O157" s="11">
        <f>IF(A157="","",CHOOSE(WEEKDAY(A157),"日","月","火","水","木","金","土"))</f>
        <v/>
      </c>
    </row>
    <row r="158">
      <c r="A158" s="7" t="n"/>
      <c r="B158" s="7" t="n"/>
      <c r="C158" s="8" t="n"/>
      <c r="D158" s="8" t="n"/>
      <c r="E158" s="8" t="n"/>
      <c r="F158" s="9" t="n"/>
      <c r="G158" s="9" t="n"/>
      <c r="H158" s="10" t="n"/>
      <c r="I158" s="8" t="n"/>
      <c r="J158" s="8" t="n"/>
      <c r="K158" s="8" t="n"/>
      <c r="L158" s="11">
        <f>IF(AND(A158&lt;&gt;"",B158&lt;&gt;""),ROUND((B158-A158)*1440,0),"")</f>
        <v/>
      </c>
      <c r="M158" s="11">
        <f>IF(L158="","",IF(L158&lt;=10,"10分以内",IF(L158&lt;=60,"1時間以内",IF(L158&lt;=480,"8時間以内","8時間超"))))</f>
        <v/>
      </c>
      <c r="N158" s="11">
        <f>IF(A158="","",INT(HOUR(A158)/3)*3)</f>
        <v/>
      </c>
      <c r="O158" s="11">
        <f>IF(A158="","",CHOOSE(WEEKDAY(A158),"日","月","火","水","木","金","土"))</f>
        <v/>
      </c>
    </row>
    <row r="159">
      <c r="A159" s="7" t="n"/>
      <c r="B159" s="7" t="n"/>
      <c r="C159" s="8" t="n"/>
      <c r="D159" s="8" t="n"/>
      <c r="E159" s="8" t="n"/>
      <c r="F159" s="9" t="n"/>
      <c r="G159" s="9" t="n"/>
      <c r="H159" s="10" t="n"/>
      <c r="I159" s="8" t="n"/>
      <c r="J159" s="8" t="n"/>
      <c r="K159" s="8" t="n"/>
      <c r="L159" s="11">
        <f>IF(AND(A159&lt;&gt;"",B159&lt;&gt;""),ROUND((B159-A159)*1440,0),"")</f>
        <v/>
      </c>
      <c r="M159" s="11">
        <f>IF(L159="","",IF(L159&lt;=10,"10分以内",IF(L159&lt;=60,"1時間以内",IF(L159&lt;=480,"8時間以内","8時間超"))))</f>
        <v/>
      </c>
      <c r="N159" s="11">
        <f>IF(A159="","",INT(HOUR(A159)/3)*3)</f>
        <v/>
      </c>
      <c r="O159" s="11">
        <f>IF(A159="","",CHOOSE(WEEKDAY(A159),"日","月","火","水","木","金","土"))</f>
        <v/>
      </c>
    </row>
    <row r="160">
      <c r="A160" s="7" t="n"/>
      <c r="B160" s="7" t="n"/>
      <c r="C160" s="8" t="n"/>
      <c r="D160" s="8" t="n"/>
      <c r="E160" s="8" t="n"/>
      <c r="F160" s="9" t="n"/>
      <c r="G160" s="9" t="n"/>
      <c r="H160" s="10" t="n"/>
      <c r="I160" s="8" t="n"/>
      <c r="J160" s="8" t="n"/>
      <c r="K160" s="8" t="n"/>
      <c r="L160" s="11">
        <f>IF(AND(A160&lt;&gt;"",B160&lt;&gt;""),ROUND((B160-A160)*1440,0),"")</f>
        <v/>
      </c>
      <c r="M160" s="11">
        <f>IF(L160="","",IF(L160&lt;=10,"10分以内",IF(L160&lt;=60,"1時間以内",IF(L160&lt;=480,"8時間以内","8時間超"))))</f>
        <v/>
      </c>
      <c r="N160" s="11">
        <f>IF(A160="","",INT(HOUR(A160)/3)*3)</f>
        <v/>
      </c>
      <c r="O160" s="11">
        <f>IF(A160="","",CHOOSE(WEEKDAY(A160),"日","月","火","水","木","金","土"))</f>
        <v/>
      </c>
    </row>
    <row r="161">
      <c r="A161" s="7" t="n"/>
      <c r="B161" s="7" t="n"/>
      <c r="C161" s="8" t="n"/>
      <c r="D161" s="8" t="n"/>
      <c r="E161" s="8" t="n"/>
      <c r="F161" s="9" t="n"/>
      <c r="G161" s="9" t="n"/>
      <c r="H161" s="10" t="n"/>
      <c r="I161" s="8" t="n"/>
      <c r="J161" s="8" t="n"/>
      <c r="K161" s="8" t="n"/>
      <c r="L161" s="11">
        <f>IF(AND(A161&lt;&gt;"",B161&lt;&gt;""),ROUND((B161-A161)*1440,0),"")</f>
        <v/>
      </c>
      <c r="M161" s="11">
        <f>IF(L161="","",IF(L161&lt;=10,"10分以内",IF(L161&lt;=60,"1時間以内",IF(L161&lt;=480,"8時間以内","8時間超"))))</f>
        <v/>
      </c>
      <c r="N161" s="11">
        <f>IF(A161="","",INT(HOUR(A161)/3)*3)</f>
        <v/>
      </c>
      <c r="O161" s="11">
        <f>IF(A161="","",CHOOSE(WEEKDAY(A161),"日","月","火","水","木","金","土"))</f>
        <v/>
      </c>
    </row>
    <row r="162">
      <c r="A162" s="7" t="n"/>
      <c r="B162" s="7" t="n"/>
      <c r="C162" s="8" t="n"/>
      <c r="D162" s="8" t="n"/>
      <c r="E162" s="8" t="n"/>
      <c r="F162" s="9" t="n"/>
      <c r="G162" s="9" t="n"/>
      <c r="H162" s="10" t="n"/>
      <c r="I162" s="8" t="n"/>
      <c r="J162" s="8" t="n"/>
      <c r="K162" s="8" t="n"/>
      <c r="L162" s="11">
        <f>IF(AND(A162&lt;&gt;"",B162&lt;&gt;""),ROUND((B162-A162)*1440,0),"")</f>
        <v/>
      </c>
      <c r="M162" s="11">
        <f>IF(L162="","",IF(L162&lt;=10,"10分以内",IF(L162&lt;=60,"1時間以内",IF(L162&lt;=480,"8時間以内","8時間超"))))</f>
        <v/>
      </c>
      <c r="N162" s="11">
        <f>IF(A162="","",INT(HOUR(A162)/3)*3)</f>
        <v/>
      </c>
      <c r="O162" s="11">
        <f>IF(A162="","",CHOOSE(WEEKDAY(A162),"日","月","火","水","木","金","土"))</f>
        <v/>
      </c>
    </row>
    <row r="163">
      <c r="A163" s="7" t="n"/>
      <c r="B163" s="7" t="n"/>
      <c r="C163" s="8" t="n"/>
      <c r="D163" s="8" t="n"/>
      <c r="E163" s="8" t="n"/>
      <c r="F163" s="9" t="n"/>
      <c r="G163" s="9" t="n"/>
      <c r="H163" s="10" t="n"/>
      <c r="I163" s="8" t="n"/>
      <c r="J163" s="8" t="n"/>
      <c r="K163" s="8" t="n"/>
      <c r="L163" s="11">
        <f>IF(AND(A163&lt;&gt;"",B163&lt;&gt;""),ROUND((B163-A163)*1440,0),"")</f>
        <v/>
      </c>
      <c r="M163" s="11">
        <f>IF(L163="","",IF(L163&lt;=10,"10分以内",IF(L163&lt;=60,"1時間以内",IF(L163&lt;=480,"8時間以内","8時間超"))))</f>
        <v/>
      </c>
      <c r="N163" s="11">
        <f>IF(A163="","",INT(HOUR(A163)/3)*3)</f>
        <v/>
      </c>
      <c r="O163" s="11">
        <f>IF(A163="","",CHOOSE(WEEKDAY(A163),"日","月","火","水","木","金","土"))</f>
        <v/>
      </c>
    </row>
    <row r="164">
      <c r="A164" s="7" t="n"/>
      <c r="B164" s="7" t="n"/>
      <c r="C164" s="8" t="n"/>
      <c r="D164" s="8" t="n"/>
      <c r="E164" s="8" t="n"/>
      <c r="F164" s="9" t="n"/>
      <c r="G164" s="9" t="n"/>
      <c r="H164" s="10" t="n"/>
      <c r="I164" s="8" t="n"/>
      <c r="J164" s="8" t="n"/>
      <c r="K164" s="8" t="n"/>
      <c r="L164" s="11">
        <f>IF(AND(A164&lt;&gt;"",B164&lt;&gt;""),ROUND((B164-A164)*1440,0),"")</f>
        <v/>
      </c>
      <c r="M164" s="11">
        <f>IF(L164="","",IF(L164&lt;=10,"10分以内",IF(L164&lt;=60,"1時間以内",IF(L164&lt;=480,"8時間以内","8時間超"))))</f>
        <v/>
      </c>
      <c r="N164" s="11">
        <f>IF(A164="","",INT(HOUR(A164)/3)*3)</f>
        <v/>
      </c>
      <c r="O164" s="11">
        <f>IF(A164="","",CHOOSE(WEEKDAY(A164),"日","月","火","水","木","金","土"))</f>
        <v/>
      </c>
    </row>
    <row r="165">
      <c r="A165" s="7" t="n"/>
      <c r="B165" s="7" t="n"/>
      <c r="C165" s="8" t="n"/>
      <c r="D165" s="8" t="n"/>
      <c r="E165" s="8" t="n"/>
      <c r="F165" s="9" t="n"/>
      <c r="G165" s="9" t="n"/>
      <c r="H165" s="10" t="n"/>
      <c r="I165" s="8" t="n"/>
      <c r="J165" s="8" t="n"/>
      <c r="K165" s="8" t="n"/>
      <c r="L165" s="11">
        <f>IF(AND(A165&lt;&gt;"",B165&lt;&gt;""),ROUND((B165-A165)*1440,0),"")</f>
        <v/>
      </c>
      <c r="M165" s="11">
        <f>IF(L165="","",IF(L165&lt;=10,"10分以内",IF(L165&lt;=60,"1時間以内",IF(L165&lt;=480,"8時間以内","8時間超"))))</f>
        <v/>
      </c>
      <c r="N165" s="11">
        <f>IF(A165="","",INT(HOUR(A165)/3)*3)</f>
        <v/>
      </c>
      <c r="O165" s="11">
        <f>IF(A165="","",CHOOSE(WEEKDAY(A165),"日","月","火","水","木","金","土"))</f>
        <v/>
      </c>
    </row>
    <row r="166">
      <c r="A166" s="7" t="n"/>
      <c r="B166" s="7" t="n"/>
      <c r="C166" s="8" t="n"/>
      <c r="D166" s="8" t="n"/>
      <c r="E166" s="8" t="n"/>
      <c r="F166" s="9" t="n"/>
      <c r="G166" s="9" t="n"/>
      <c r="H166" s="10" t="n"/>
      <c r="I166" s="8" t="n"/>
      <c r="J166" s="8" t="n"/>
      <c r="K166" s="8" t="n"/>
      <c r="L166" s="11">
        <f>IF(AND(A166&lt;&gt;"",B166&lt;&gt;""),ROUND((B166-A166)*1440,0),"")</f>
        <v/>
      </c>
      <c r="M166" s="11">
        <f>IF(L166="","",IF(L166&lt;=10,"10分以内",IF(L166&lt;=60,"1時間以内",IF(L166&lt;=480,"8時間以内","8時間超"))))</f>
        <v/>
      </c>
      <c r="N166" s="11">
        <f>IF(A166="","",INT(HOUR(A166)/3)*3)</f>
        <v/>
      </c>
      <c r="O166" s="11">
        <f>IF(A166="","",CHOOSE(WEEKDAY(A166),"日","月","火","水","木","金","土"))</f>
        <v/>
      </c>
    </row>
    <row r="167">
      <c r="A167" s="7" t="n"/>
      <c r="B167" s="7" t="n"/>
      <c r="C167" s="8" t="n"/>
      <c r="D167" s="8" t="n"/>
      <c r="E167" s="8" t="n"/>
      <c r="F167" s="9" t="n"/>
      <c r="G167" s="9" t="n"/>
      <c r="H167" s="10" t="n"/>
      <c r="I167" s="8" t="n"/>
      <c r="J167" s="8" t="n"/>
      <c r="K167" s="8" t="n"/>
      <c r="L167" s="11">
        <f>IF(AND(A167&lt;&gt;"",B167&lt;&gt;""),ROUND((B167-A167)*1440,0),"")</f>
        <v/>
      </c>
      <c r="M167" s="11">
        <f>IF(L167="","",IF(L167&lt;=10,"10分以内",IF(L167&lt;=60,"1時間以内",IF(L167&lt;=480,"8時間以内","8時間超"))))</f>
        <v/>
      </c>
      <c r="N167" s="11">
        <f>IF(A167="","",INT(HOUR(A167)/3)*3)</f>
        <v/>
      </c>
      <c r="O167" s="11">
        <f>IF(A167="","",CHOOSE(WEEKDAY(A167),"日","月","火","水","木","金","土"))</f>
        <v/>
      </c>
    </row>
    <row r="168">
      <c r="A168" s="7" t="n"/>
      <c r="B168" s="7" t="n"/>
      <c r="C168" s="8" t="n"/>
      <c r="D168" s="8" t="n"/>
      <c r="E168" s="8" t="n"/>
      <c r="F168" s="9" t="n"/>
      <c r="G168" s="9" t="n"/>
      <c r="H168" s="10" t="n"/>
      <c r="I168" s="8" t="n"/>
      <c r="J168" s="8" t="n"/>
      <c r="K168" s="8" t="n"/>
      <c r="L168" s="11">
        <f>IF(AND(A168&lt;&gt;"",B168&lt;&gt;""),ROUND((B168-A168)*1440,0),"")</f>
        <v/>
      </c>
      <c r="M168" s="11">
        <f>IF(L168="","",IF(L168&lt;=10,"10分以内",IF(L168&lt;=60,"1時間以内",IF(L168&lt;=480,"8時間以内","8時間超"))))</f>
        <v/>
      </c>
      <c r="N168" s="11">
        <f>IF(A168="","",INT(HOUR(A168)/3)*3)</f>
        <v/>
      </c>
      <c r="O168" s="11">
        <f>IF(A168="","",CHOOSE(WEEKDAY(A168),"日","月","火","水","木","金","土"))</f>
        <v/>
      </c>
    </row>
    <row r="169">
      <c r="A169" s="7" t="n"/>
      <c r="B169" s="7" t="n"/>
      <c r="C169" s="8" t="n"/>
      <c r="D169" s="8" t="n"/>
      <c r="E169" s="8" t="n"/>
      <c r="F169" s="9" t="n"/>
      <c r="G169" s="9" t="n"/>
      <c r="H169" s="10" t="n"/>
      <c r="I169" s="8" t="n"/>
      <c r="J169" s="8" t="n"/>
      <c r="K169" s="8" t="n"/>
      <c r="L169" s="11">
        <f>IF(AND(A169&lt;&gt;"",B169&lt;&gt;""),ROUND((B169-A169)*1440,0),"")</f>
        <v/>
      </c>
      <c r="M169" s="11">
        <f>IF(L169="","",IF(L169&lt;=10,"10分以内",IF(L169&lt;=60,"1時間以内",IF(L169&lt;=480,"8時間以内","8時間超"))))</f>
        <v/>
      </c>
      <c r="N169" s="11">
        <f>IF(A169="","",INT(HOUR(A169)/3)*3)</f>
        <v/>
      </c>
      <c r="O169" s="11">
        <f>IF(A169="","",CHOOSE(WEEKDAY(A169),"日","月","火","水","木","金","土"))</f>
        <v/>
      </c>
    </row>
    <row r="170">
      <c r="A170" s="7" t="n"/>
      <c r="B170" s="7" t="n"/>
      <c r="C170" s="8" t="n"/>
      <c r="D170" s="8" t="n"/>
      <c r="E170" s="8" t="n"/>
      <c r="F170" s="9" t="n"/>
      <c r="G170" s="9" t="n"/>
      <c r="H170" s="10" t="n"/>
      <c r="I170" s="8" t="n"/>
      <c r="J170" s="8" t="n"/>
      <c r="K170" s="8" t="n"/>
      <c r="L170" s="11">
        <f>IF(AND(A170&lt;&gt;"",B170&lt;&gt;""),ROUND((B170-A170)*1440,0),"")</f>
        <v/>
      </c>
      <c r="M170" s="11">
        <f>IF(L170="","",IF(L170&lt;=10,"10分以内",IF(L170&lt;=60,"1時間以内",IF(L170&lt;=480,"8時間以内","8時間超"))))</f>
        <v/>
      </c>
      <c r="N170" s="11">
        <f>IF(A170="","",INT(HOUR(A170)/3)*3)</f>
        <v/>
      </c>
      <c r="O170" s="11">
        <f>IF(A170="","",CHOOSE(WEEKDAY(A170),"日","月","火","水","木","金","土"))</f>
        <v/>
      </c>
    </row>
    <row r="171">
      <c r="A171" s="7" t="n"/>
      <c r="B171" s="7" t="n"/>
      <c r="C171" s="8" t="n"/>
      <c r="D171" s="8" t="n"/>
      <c r="E171" s="8" t="n"/>
      <c r="F171" s="9" t="n"/>
      <c r="G171" s="9" t="n"/>
      <c r="H171" s="10" t="n"/>
      <c r="I171" s="8" t="n"/>
      <c r="J171" s="8" t="n"/>
      <c r="K171" s="8" t="n"/>
      <c r="L171" s="11">
        <f>IF(AND(A171&lt;&gt;"",B171&lt;&gt;""),ROUND((B171-A171)*1440,0),"")</f>
        <v/>
      </c>
      <c r="M171" s="11">
        <f>IF(L171="","",IF(L171&lt;=10,"10分以内",IF(L171&lt;=60,"1時間以内",IF(L171&lt;=480,"8時間以内","8時間超"))))</f>
        <v/>
      </c>
      <c r="N171" s="11">
        <f>IF(A171="","",INT(HOUR(A171)/3)*3)</f>
        <v/>
      </c>
      <c r="O171" s="11">
        <f>IF(A171="","",CHOOSE(WEEKDAY(A171),"日","月","火","水","木","金","土"))</f>
        <v/>
      </c>
    </row>
    <row r="172">
      <c r="A172" s="7" t="n"/>
      <c r="B172" s="7" t="n"/>
      <c r="C172" s="8" t="n"/>
      <c r="D172" s="8" t="n"/>
      <c r="E172" s="8" t="n"/>
      <c r="F172" s="9" t="n"/>
      <c r="G172" s="9" t="n"/>
      <c r="H172" s="10" t="n"/>
      <c r="I172" s="8" t="n"/>
      <c r="J172" s="8" t="n"/>
      <c r="K172" s="8" t="n"/>
      <c r="L172" s="11">
        <f>IF(AND(A172&lt;&gt;"",B172&lt;&gt;""),ROUND((B172-A172)*1440,0),"")</f>
        <v/>
      </c>
      <c r="M172" s="11">
        <f>IF(L172="","",IF(L172&lt;=10,"10分以内",IF(L172&lt;=60,"1時間以内",IF(L172&lt;=480,"8時間以内","8時間超"))))</f>
        <v/>
      </c>
      <c r="N172" s="11">
        <f>IF(A172="","",INT(HOUR(A172)/3)*3)</f>
        <v/>
      </c>
      <c r="O172" s="11">
        <f>IF(A172="","",CHOOSE(WEEKDAY(A172),"日","月","火","水","木","金","土"))</f>
        <v/>
      </c>
    </row>
    <row r="173">
      <c r="A173" s="7" t="n"/>
      <c r="B173" s="7" t="n"/>
      <c r="C173" s="8" t="n"/>
      <c r="D173" s="8" t="n"/>
      <c r="E173" s="8" t="n"/>
      <c r="F173" s="9" t="n"/>
      <c r="G173" s="9" t="n"/>
      <c r="H173" s="10" t="n"/>
      <c r="I173" s="8" t="n"/>
      <c r="J173" s="8" t="n"/>
      <c r="K173" s="8" t="n"/>
      <c r="L173" s="11">
        <f>IF(AND(A173&lt;&gt;"",B173&lt;&gt;""),ROUND((B173-A173)*1440,0),"")</f>
        <v/>
      </c>
      <c r="M173" s="11">
        <f>IF(L173="","",IF(L173&lt;=10,"10分以内",IF(L173&lt;=60,"1時間以内",IF(L173&lt;=480,"8時間以内","8時間超"))))</f>
        <v/>
      </c>
      <c r="N173" s="11">
        <f>IF(A173="","",INT(HOUR(A173)/3)*3)</f>
        <v/>
      </c>
      <c r="O173" s="11">
        <f>IF(A173="","",CHOOSE(WEEKDAY(A173),"日","月","火","水","木","金","土"))</f>
        <v/>
      </c>
    </row>
    <row r="174">
      <c r="A174" s="7" t="n"/>
      <c r="B174" s="7" t="n"/>
      <c r="C174" s="8" t="n"/>
      <c r="D174" s="8" t="n"/>
      <c r="E174" s="8" t="n"/>
      <c r="F174" s="9" t="n"/>
      <c r="G174" s="9" t="n"/>
      <c r="H174" s="10" t="n"/>
      <c r="I174" s="8" t="n"/>
      <c r="J174" s="8" t="n"/>
      <c r="K174" s="8" t="n"/>
      <c r="L174" s="11">
        <f>IF(AND(A174&lt;&gt;"",B174&lt;&gt;""),ROUND((B174-A174)*1440,0),"")</f>
        <v/>
      </c>
      <c r="M174" s="11">
        <f>IF(L174="","",IF(L174&lt;=10,"10分以内",IF(L174&lt;=60,"1時間以内",IF(L174&lt;=480,"8時間以内","8時間超"))))</f>
        <v/>
      </c>
      <c r="N174" s="11">
        <f>IF(A174="","",INT(HOUR(A174)/3)*3)</f>
        <v/>
      </c>
      <c r="O174" s="11">
        <f>IF(A174="","",CHOOSE(WEEKDAY(A174),"日","月","火","水","木","金","土"))</f>
        <v/>
      </c>
    </row>
    <row r="175">
      <c r="A175" s="7" t="n"/>
      <c r="B175" s="7" t="n"/>
      <c r="C175" s="8" t="n"/>
      <c r="D175" s="8" t="n"/>
      <c r="E175" s="8" t="n"/>
      <c r="F175" s="9" t="n"/>
      <c r="G175" s="9" t="n"/>
      <c r="H175" s="10" t="n"/>
      <c r="I175" s="8" t="n"/>
      <c r="J175" s="8" t="n"/>
      <c r="K175" s="8" t="n"/>
      <c r="L175" s="11">
        <f>IF(AND(A175&lt;&gt;"",B175&lt;&gt;""),ROUND((B175-A175)*1440,0),"")</f>
        <v/>
      </c>
      <c r="M175" s="11">
        <f>IF(L175="","",IF(L175&lt;=10,"10分以内",IF(L175&lt;=60,"1時間以内",IF(L175&lt;=480,"8時間以内","8時間超"))))</f>
        <v/>
      </c>
      <c r="N175" s="11">
        <f>IF(A175="","",INT(HOUR(A175)/3)*3)</f>
        <v/>
      </c>
      <c r="O175" s="11">
        <f>IF(A175="","",CHOOSE(WEEKDAY(A175),"日","月","火","水","木","金","土"))</f>
        <v/>
      </c>
    </row>
    <row r="176">
      <c r="A176" s="7" t="n"/>
      <c r="B176" s="7" t="n"/>
      <c r="C176" s="8" t="n"/>
      <c r="D176" s="8" t="n"/>
      <c r="E176" s="8" t="n"/>
      <c r="F176" s="9" t="n"/>
      <c r="G176" s="9" t="n"/>
      <c r="H176" s="10" t="n"/>
      <c r="I176" s="8" t="n"/>
      <c r="J176" s="8" t="n"/>
      <c r="K176" s="8" t="n"/>
      <c r="L176" s="11">
        <f>IF(AND(A176&lt;&gt;"",B176&lt;&gt;""),ROUND((B176-A176)*1440,0),"")</f>
        <v/>
      </c>
      <c r="M176" s="11">
        <f>IF(L176="","",IF(L176&lt;=10,"10分以内",IF(L176&lt;=60,"1時間以内",IF(L176&lt;=480,"8時間以内","8時間超"))))</f>
        <v/>
      </c>
      <c r="N176" s="11">
        <f>IF(A176="","",INT(HOUR(A176)/3)*3)</f>
        <v/>
      </c>
      <c r="O176" s="11">
        <f>IF(A176="","",CHOOSE(WEEKDAY(A176),"日","月","火","水","木","金","土"))</f>
        <v/>
      </c>
    </row>
    <row r="177">
      <c r="A177" s="7" t="n"/>
      <c r="B177" s="7" t="n"/>
      <c r="C177" s="8" t="n"/>
      <c r="D177" s="8" t="n"/>
      <c r="E177" s="8" t="n"/>
      <c r="F177" s="9" t="n"/>
      <c r="G177" s="9" t="n"/>
      <c r="H177" s="10" t="n"/>
      <c r="I177" s="8" t="n"/>
      <c r="J177" s="8" t="n"/>
      <c r="K177" s="8" t="n"/>
      <c r="L177" s="11">
        <f>IF(AND(A177&lt;&gt;"",B177&lt;&gt;""),ROUND((B177-A177)*1440,0),"")</f>
        <v/>
      </c>
      <c r="M177" s="11">
        <f>IF(L177="","",IF(L177&lt;=10,"10分以内",IF(L177&lt;=60,"1時間以内",IF(L177&lt;=480,"8時間以内","8時間超"))))</f>
        <v/>
      </c>
      <c r="N177" s="11">
        <f>IF(A177="","",INT(HOUR(A177)/3)*3)</f>
        <v/>
      </c>
      <c r="O177" s="11">
        <f>IF(A177="","",CHOOSE(WEEKDAY(A177),"日","月","火","水","木","金","土"))</f>
        <v/>
      </c>
    </row>
    <row r="178">
      <c r="A178" s="7" t="n"/>
      <c r="B178" s="7" t="n"/>
      <c r="C178" s="8" t="n"/>
      <c r="D178" s="8" t="n"/>
      <c r="E178" s="8" t="n"/>
      <c r="F178" s="9" t="n"/>
      <c r="G178" s="9" t="n"/>
      <c r="H178" s="10" t="n"/>
      <c r="I178" s="8" t="n"/>
      <c r="J178" s="8" t="n"/>
      <c r="K178" s="8" t="n"/>
      <c r="L178" s="11">
        <f>IF(AND(A178&lt;&gt;"",B178&lt;&gt;""),ROUND((B178-A178)*1440,0),"")</f>
        <v/>
      </c>
      <c r="M178" s="11">
        <f>IF(L178="","",IF(L178&lt;=10,"10分以内",IF(L178&lt;=60,"1時間以内",IF(L178&lt;=480,"8時間以内","8時間超"))))</f>
        <v/>
      </c>
      <c r="N178" s="11">
        <f>IF(A178="","",INT(HOUR(A178)/3)*3)</f>
        <v/>
      </c>
      <c r="O178" s="11">
        <f>IF(A178="","",CHOOSE(WEEKDAY(A178),"日","月","火","水","木","金","土"))</f>
        <v/>
      </c>
    </row>
    <row r="179">
      <c r="A179" s="7" t="n"/>
      <c r="B179" s="7" t="n"/>
      <c r="C179" s="8" t="n"/>
      <c r="D179" s="8" t="n"/>
      <c r="E179" s="8" t="n"/>
      <c r="F179" s="9" t="n"/>
      <c r="G179" s="9" t="n"/>
      <c r="H179" s="10" t="n"/>
      <c r="I179" s="8" t="n"/>
      <c r="J179" s="8" t="n"/>
      <c r="K179" s="8" t="n"/>
      <c r="L179" s="11">
        <f>IF(AND(A179&lt;&gt;"",B179&lt;&gt;""),ROUND((B179-A179)*1440,0),"")</f>
        <v/>
      </c>
      <c r="M179" s="11">
        <f>IF(L179="","",IF(L179&lt;=10,"10分以内",IF(L179&lt;=60,"1時間以内",IF(L179&lt;=480,"8時間以内","8時間超"))))</f>
        <v/>
      </c>
      <c r="N179" s="11">
        <f>IF(A179="","",INT(HOUR(A179)/3)*3)</f>
        <v/>
      </c>
      <c r="O179" s="11">
        <f>IF(A179="","",CHOOSE(WEEKDAY(A179),"日","月","火","水","木","金","土"))</f>
        <v/>
      </c>
    </row>
    <row r="180">
      <c r="A180" s="7" t="n"/>
      <c r="B180" s="7" t="n"/>
      <c r="C180" s="8" t="n"/>
      <c r="D180" s="8" t="n"/>
      <c r="E180" s="8" t="n"/>
      <c r="F180" s="9" t="n"/>
      <c r="G180" s="9" t="n"/>
      <c r="H180" s="10" t="n"/>
      <c r="I180" s="8" t="n"/>
      <c r="J180" s="8" t="n"/>
      <c r="K180" s="8" t="n"/>
      <c r="L180" s="11">
        <f>IF(AND(A180&lt;&gt;"",B180&lt;&gt;""),ROUND((B180-A180)*1440,0),"")</f>
        <v/>
      </c>
      <c r="M180" s="11">
        <f>IF(L180="","",IF(L180&lt;=10,"10分以内",IF(L180&lt;=60,"1時間以内",IF(L180&lt;=480,"8時間以内","8時間超"))))</f>
        <v/>
      </c>
      <c r="N180" s="11">
        <f>IF(A180="","",INT(HOUR(A180)/3)*3)</f>
        <v/>
      </c>
      <c r="O180" s="11">
        <f>IF(A180="","",CHOOSE(WEEKDAY(A180),"日","月","火","水","木","金","土"))</f>
        <v/>
      </c>
    </row>
    <row r="181">
      <c r="A181" s="7" t="n"/>
      <c r="B181" s="7" t="n"/>
      <c r="C181" s="8" t="n"/>
      <c r="D181" s="8" t="n"/>
      <c r="E181" s="8" t="n"/>
      <c r="F181" s="9" t="n"/>
      <c r="G181" s="9" t="n"/>
      <c r="H181" s="10" t="n"/>
      <c r="I181" s="8" t="n"/>
      <c r="J181" s="8" t="n"/>
      <c r="K181" s="8" t="n"/>
      <c r="L181" s="11">
        <f>IF(AND(A181&lt;&gt;"",B181&lt;&gt;""),ROUND((B181-A181)*1440,0),"")</f>
        <v/>
      </c>
      <c r="M181" s="11">
        <f>IF(L181="","",IF(L181&lt;=10,"10分以内",IF(L181&lt;=60,"1時間以内",IF(L181&lt;=480,"8時間以内","8時間超"))))</f>
        <v/>
      </c>
      <c r="N181" s="11">
        <f>IF(A181="","",INT(HOUR(A181)/3)*3)</f>
        <v/>
      </c>
      <c r="O181" s="11">
        <f>IF(A181="","",CHOOSE(WEEKDAY(A181),"日","月","火","水","木","金","土"))</f>
        <v/>
      </c>
    </row>
    <row r="182">
      <c r="A182" s="7" t="n"/>
      <c r="B182" s="7" t="n"/>
      <c r="C182" s="8" t="n"/>
      <c r="D182" s="8" t="n"/>
      <c r="E182" s="8" t="n"/>
      <c r="F182" s="9" t="n"/>
      <c r="G182" s="9" t="n"/>
      <c r="H182" s="10" t="n"/>
      <c r="I182" s="8" t="n"/>
      <c r="J182" s="8" t="n"/>
      <c r="K182" s="8" t="n"/>
      <c r="L182" s="11">
        <f>IF(AND(A182&lt;&gt;"",B182&lt;&gt;""),ROUND((B182-A182)*1440,0),"")</f>
        <v/>
      </c>
      <c r="M182" s="11">
        <f>IF(L182="","",IF(L182&lt;=10,"10分以内",IF(L182&lt;=60,"1時間以内",IF(L182&lt;=480,"8時間以内","8時間超"))))</f>
        <v/>
      </c>
      <c r="N182" s="11">
        <f>IF(A182="","",INT(HOUR(A182)/3)*3)</f>
        <v/>
      </c>
      <c r="O182" s="11">
        <f>IF(A182="","",CHOOSE(WEEKDAY(A182),"日","月","火","水","木","金","土"))</f>
        <v/>
      </c>
    </row>
    <row r="183">
      <c r="A183" s="7" t="n"/>
      <c r="B183" s="7" t="n"/>
      <c r="C183" s="8" t="n"/>
      <c r="D183" s="8" t="n"/>
      <c r="E183" s="8" t="n"/>
      <c r="F183" s="9" t="n"/>
      <c r="G183" s="9" t="n"/>
      <c r="H183" s="10" t="n"/>
      <c r="I183" s="8" t="n"/>
      <c r="J183" s="8" t="n"/>
      <c r="K183" s="8" t="n"/>
      <c r="L183" s="11">
        <f>IF(AND(A183&lt;&gt;"",B183&lt;&gt;""),ROUND((B183-A183)*1440,0),"")</f>
        <v/>
      </c>
      <c r="M183" s="11">
        <f>IF(L183="","",IF(L183&lt;=10,"10分以内",IF(L183&lt;=60,"1時間以内",IF(L183&lt;=480,"8時間以内","8時間超"))))</f>
        <v/>
      </c>
      <c r="N183" s="11">
        <f>IF(A183="","",INT(HOUR(A183)/3)*3)</f>
        <v/>
      </c>
      <c r="O183" s="11">
        <f>IF(A183="","",CHOOSE(WEEKDAY(A183),"日","月","火","水","木","金","土"))</f>
        <v/>
      </c>
    </row>
    <row r="184">
      <c r="A184" s="7" t="n"/>
      <c r="B184" s="7" t="n"/>
      <c r="C184" s="8" t="n"/>
      <c r="D184" s="8" t="n"/>
      <c r="E184" s="8" t="n"/>
      <c r="F184" s="9" t="n"/>
      <c r="G184" s="9" t="n"/>
      <c r="H184" s="10" t="n"/>
      <c r="I184" s="8" t="n"/>
      <c r="J184" s="8" t="n"/>
      <c r="K184" s="8" t="n"/>
      <c r="L184" s="11">
        <f>IF(AND(A184&lt;&gt;"",B184&lt;&gt;""),ROUND((B184-A184)*1440,0),"")</f>
        <v/>
      </c>
      <c r="M184" s="11">
        <f>IF(L184="","",IF(L184&lt;=10,"10分以内",IF(L184&lt;=60,"1時間以内",IF(L184&lt;=480,"8時間以内","8時間超"))))</f>
        <v/>
      </c>
      <c r="N184" s="11">
        <f>IF(A184="","",INT(HOUR(A184)/3)*3)</f>
        <v/>
      </c>
      <c r="O184" s="11">
        <f>IF(A184="","",CHOOSE(WEEKDAY(A184),"日","月","火","水","木","金","土"))</f>
        <v/>
      </c>
    </row>
    <row r="185">
      <c r="A185" s="7" t="n"/>
      <c r="B185" s="7" t="n"/>
      <c r="C185" s="8" t="n"/>
      <c r="D185" s="8" t="n"/>
      <c r="E185" s="8" t="n"/>
      <c r="F185" s="9" t="n"/>
      <c r="G185" s="9" t="n"/>
      <c r="H185" s="10" t="n"/>
      <c r="I185" s="8" t="n"/>
      <c r="J185" s="8" t="n"/>
      <c r="K185" s="8" t="n"/>
      <c r="L185" s="11">
        <f>IF(AND(A185&lt;&gt;"",B185&lt;&gt;""),ROUND((B185-A185)*1440,0),"")</f>
        <v/>
      </c>
      <c r="M185" s="11">
        <f>IF(L185="","",IF(L185&lt;=10,"10分以内",IF(L185&lt;=60,"1時間以内",IF(L185&lt;=480,"8時間以内","8時間超"))))</f>
        <v/>
      </c>
      <c r="N185" s="11">
        <f>IF(A185="","",INT(HOUR(A185)/3)*3)</f>
        <v/>
      </c>
      <c r="O185" s="11">
        <f>IF(A185="","",CHOOSE(WEEKDAY(A185),"日","月","火","水","木","金","土"))</f>
        <v/>
      </c>
    </row>
    <row r="186">
      <c r="A186" s="7" t="n"/>
      <c r="B186" s="7" t="n"/>
      <c r="C186" s="8" t="n"/>
      <c r="D186" s="8" t="n"/>
      <c r="E186" s="8" t="n"/>
      <c r="F186" s="9" t="n"/>
      <c r="G186" s="9" t="n"/>
      <c r="H186" s="10" t="n"/>
      <c r="I186" s="8" t="n"/>
      <c r="J186" s="8" t="n"/>
      <c r="K186" s="8" t="n"/>
      <c r="L186" s="11">
        <f>IF(AND(A186&lt;&gt;"",B186&lt;&gt;""),ROUND((B186-A186)*1440,0),"")</f>
        <v/>
      </c>
      <c r="M186" s="11">
        <f>IF(L186="","",IF(L186&lt;=10,"10分以内",IF(L186&lt;=60,"1時間以内",IF(L186&lt;=480,"8時間以内","8時間超"))))</f>
        <v/>
      </c>
      <c r="N186" s="11">
        <f>IF(A186="","",INT(HOUR(A186)/3)*3)</f>
        <v/>
      </c>
      <c r="O186" s="11">
        <f>IF(A186="","",CHOOSE(WEEKDAY(A186),"日","月","火","水","木","金","土"))</f>
        <v/>
      </c>
    </row>
    <row r="187">
      <c r="A187" s="7" t="n"/>
      <c r="B187" s="7" t="n"/>
      <c r="C187" s="8" t="n"/>
      <c r="D187" s="8" t="n"/>
      <c r="E187" s="8" t="n"/>
      <c r="F187" s="9" t="n"/>
      <c r="G187" s="9" t="n"/>
      <c r="H187" s="10" t="n"/>
      <c r="I187" s="8" t="n"/>
      <c r="J187" s="8" t="n"/>
      <c r="K187" s="8" t="n"/>
      <c r="L187" s="11">
        <f>IF(AND(A187&lt;&gt;"",B187&lt;&gt;""),ROUND((B187-A187)*1440,0),"")</f>
        <v/>
      </c>
      <c r="M187" s="11">
        <f>IF(L187="","",IF(L187&lt;=10,"10分以内",IF(L187&lt;=60,"1時間以内",IF(L187&lt;=480,"8時間以内","8時間超"))))</f>
        <v/>
      </c>
      <c r="N187" s="11">
        <f>IF(A187="","",INT(HOUR(A187)/3)*3)</f>
        <v/>
      </c>
      <c r="O187" s="11">
        <f>IF(A187="","",CHOOSE(WEEKDAY(A187),"日","月","火","水","木","金","土"))</f>
        <v/>
      </c>
    </row>
    <row r="188">
      <c r="A188" s="7" t="n"/>
      <c r="B188" s="7" t="n"/>
      <c r="C188" s="8" t="n"/>
      <c r="D188" s="8" t="n"/>
      <c r="E188" s="8" t="n"/>
      <c r="F188" s="9" t="n"/>
      <c r="G188" s="9" t="n"/>
      <c r="H188" s="10" t="n"/>
      <c r="I188" s="8" t="n"/>
      <c r="J188" s="8" t="n"/>
      <c r="K188" s="8" t="n"/>
      <c r="L188" s="11">
        <f>IF(AND(A188&lt;&gt;"",B188&lt;&gt;""),ROUND((B188-A188)*1440,0),"")</f>
        <v/>
      </c>
      <c r="M188" s="11">
        <f>IF(L188="","",IF(L188&lt;=10,"10分以内",IF(L188&lt;=60,"1時間以内",IF(L188&lt;=480,"8時間以内","8時間超"))))</f>
        <v/>
      </c>
      <c r="N188" s="11">
        <f>IF(A188="","",INT(HOUR(A188)/3)*3)</f>
        <v/>
      </c>
      <c r="O188" s="11">
        <f>IF(A188="","",CHOOSE(WEEKDAY(A188),"日","月","火","水","木","金","土"))</f>
        <v/>
      </c>
    </row>
    <row r="189">
      <c r="A189" s="7" t="n"/>
      <c r="B189" s="7" t="n"/>
      <c r="C189" s="8" t="n"/>
      <c r="D189" s="8" t="n"/>
      <c r="E189" s="8" t="n"/>
      <c r="F189" s="9" t="n"/>
      <c r="G189" s="9" t="n"/>
      <c r="H189" s="10" t="n"/>
      <c r="I189" s="8" t="n"/>
      <c r="J189" s="8" t="n"/>
      <c r="K189" s="8" t="n"/>
      <c r="L189" s="11">
        <f>IF(AND(A189&lt;&gt;"",B189&lt;&gt;""),ROUND((B189-A189)*1440,0),"")</f>
        <v/>
      </c>
      <c r="M189" s="11">
        <f>IF(L189="","",IF(L189&lt;=10,"10分以内",IF(L189&lt;=60,"1時間以内",IF(L189&lt;=480,"8時間以内","8時間超"))))</f>
        <v/>
      </c>
      <c r="N189" s="11">
        <f>IF(A189="","",INT(HOUR(A189)/3)*3)</f>
        <v/>
      </c>
      <c r="O189" s="11">
        <f>IF(A189="","",CHOOSE(WEEKDAY(A189),"日","月","火","水","木","金","土"))</f>
        <v/>
      </c>
    </row>
    <row r="190">
      <c r="A190" s="7" t="n"/>
      <c r="B190" s="7" t="n"/>
      <c r="C190" s="8" t="n"/>
      <c r="D190" s="8" t="n"/>
      <c r="E190" s="8" t="n"/>
      <c r="F190" s="9" t="n"/>
      <c r="G190" s="9" t="n"/>
      <c r="H190" s="10" t="n"/>
      <c r="I190" s="8" t="n"/>
      <c r="J190" s="8" t="n"/>
      <c r="K190" s="8" t="n"/>
      <c r="L190" s="11">
        <f>IF(AND(A190&lt;&gt;"",B190&lt;&gt;""),ROUND((B190-A190)*1440,0),"")</f>
        <v/>
      </c>
      <c r="M190" s="11">
        <f>IF(L190="","",IF(L190&lt;=10,"10分以内",IF(L190&lt;=60,"1時間以内",IF(L190&lt;=480,"8時間以内","8時間超"))))</f>
        <v/>
      </c>
      <c r="N190" s="11">
        <f>IF(A190="","",INT(HOUR(A190)/3)*3)</f>
        <v/>
      </c>
      <c r="O190" s="11">
        <f>IF(A190="","",CHOOSE(WEEKDAY(A190),"日","月","火","水","木","金","土"))</f>
        <v/>
      </c>
    </row>
    <row r="191">
      <c r="A191" s="7" t="n"/>
      <c r="B191" s="7" t="n"/>
      <c r="C191" s="8" t="n"/>
      <c r="D191" s="8" t="n"/>
      <c r="E191" s="8" t="n"/>
      <c r="F191" s="9" t="n"/>
      <c r="G191" s="9" t="n"/>
      <c r="H191" s="10" t="n"/>
      <c r="I191" s="8" t="n"/>
      <c r="J191" s="8" t="n"/>
      <c r="K191" s="8" t="n"/>
      <c r="L191" s="11">
        <f>IF(AND(A191&lt;&gt;"",B191&lt;&gt;""),ROUND((B191-A191)*1440,0),"")</f>
        <v/>
      </c>
      <c r="M191" s="11">
        <f>IF(L191="","",IF(L191&lt;=10,"10分以内",IF(L191&lt;=60,"1時間以内",IF(L191&lt;=480,"8時間以内","8時間超"))))</f>
        <v/>
      </c>
      <c r="N191" s="11">
        <f>IF(A191="","",INT(HOUR(A191)/3)*3)</f>
        <v/>
      </c>
      <c r="O191" s="11">
        <f>IF(A191="","",CHOOSE(WEEKDAY(A191),"日","月","火","水","木","金","土"))</f>
        <v/>
      </c>
    </row>
    <row r="192">
      <c r="A192" s="7" t="n"/>
      <c r="B192" s="7" t="n"/>
      <c r="C192" s="8" t="n"/>
      <c r="D192" s="8" t="n"/>
      <c r="E192" s="8" t="n"/>
      <c r="F192" s="9" t="n"/>
      <c r="G192" s="9" t="n"/>
      <c r="H192" s="10" t="n"/>
      <c r="I192" s="8" t="n"/>
      <c r="J192" s="8" t="n"/>
      <c r="K192" s="8" t="n"/>
      <c r="L192" s="11">
        <f>IF(AND(A192&lt;&gt;"",B192&lt;&gt;""),ROUND((B192-A192)*1440,0),"")</f>
        <v/>
      </c>
      <c r="M192" s="11">
        <f>IF(L192="","",IF(L192&lt;=10,"10分以内",IF(L192&lt;=60,"1時間以内",IF(L192&lt;=480,"8時間以内","8時間超"))))</f>
        <v/>
      </c>
      <c r="N192" s="11">
        <f>IF(A192="","",INT(HOUR(A192)/3)*3)</f>
        <v/>
      </c>
      <c r="O192" s="11">
        <f>IF(A192="","",CHOOSE(WEEKDAY(A192),"日","月","火","水","木","金","土"))</f>
        <v/>
      </c>
    </row>
    <row r="193">
      <c r="A193" s="7" t="n"/>
      <c r="B193" s="7" t="n"/>
      <c r="C193" s="8" t="n"/>
      <c r="D193" s="8" t="n"/>
      <c r="E193" s="8" t="n"/>
      <c r="F193" s="9" t="n"/>
      <c r="G193" s="9" t="n"/>
      <c r="H193" s="10" t="n"/>
      <c r="I193" s="8" t="n"/>
      <c r="J193" s="8" t="n"/>
      <c r="K193" s="8" t="n"/>
      <c r="L193" s="11">
        <f>IF(AND(A193&lt;&gt;"",B193&lt;&gt;""),ROUND((B193-A193)*1440,0),"")</f>
        <v/>
      </c>
      <c r="M193" s="11">
        <f>IF(L193="","",IF(L193&lt;=10,"10分以内",IF(L193&lt;=60,"1時間以内",IF(L193&lt;=480,"8時間以内","8時間超"))))</f>
        <v/>
      </c>
      <c r="N193" s="11">
        <f>IF(A193="","",INT(HOUR(A193)/3)*3)</f>
        <v/>
      </c>
      <c r="O193" s="11">
        <f>IF(A193="","",CHOOSE(WEEKDAY(A193),"日","月","火","水","木","金","土"))</f>
        <v/>
      </c>
    </row>
    <row r="194">
      <c r="A194" s="7" t="n"/>
      <c r="B194" s="7" t="n"/>
      <c r="C194" s="8" t="n"/>
      <c r="D194" s="8" t="n"/>
      <c r="E194" s="8" t="n"/>
      <c r="F194" s="9" t="n"/>
      <c r="G194" s="9" t="n"/>
      <c r="H194" s="10" t="n"/>
      <c r="I194" s="8" t="n"/>
      <c r="J194" s="8" t="n"/>
      <c r="K194" s="8" t="n"/>
      <c r="L194" s="11">
        <f>IF(AND(A194&lt;&gt;"",B194&lt;&gt;""),ROUND((B194-A194)*1440,0),"")</f>
        <v/>
      </c>
      <c r="M194" s="11">
        <f>IF(L194="","",IF(L194&lt;=10,"10分以内",IF(L194&lt;=60,"1時間以内",IF(L194&lt;=480,"8時間以内","8時間超"))))</f>
        <v/>
      </c>
      <c r="N194" s="11">
        <f>IF(A194="","",INT(HOUR(A194)/3)*3)</f>
        <v/>
      </c>
      <c r="O194" s="11">
        <f>IF(A194="","",CHOOSE(WEEKDAY(A194),"日","月","火","水","木","金","土"))</f>
        <v/>
      </c>
    </row>
    <row r="195">
      <c r="A195" s="7" t="n"/>
      <c r="B195" s="7" t="n"/>
      <c r="C195" s="8" t="n"/>
      <c r="D195" s="8" t="n"/>
      <c r="E195" s="8" t="n"/>
      <c r="F195" s="9" t="n"/>
      <c r="G195" s="9" t="n"/>
      <c r="H195" s="10" t="n"/>
      <c r="I195" s="8" t="n"/>
      <c r="J195" s="8" t="n"/>
      <c r="K195" s="8" t="n"/>
      <c r="L195" s="11">
        <f>IF(AND(A195&lt;&gt;"",B195&lt;&gt;""),ROUND((B195-A195)*1440,0),"")</f>
        <v/>
      </c>
      <c r="M195" s="11">
        <f>IF(L195="","",IF(L195&lt;=10,"10分以内",IF(L195&lt;=60,"1時間以内",IF(L195&lt;=480,"8時間以内","8時間超"))))</f>
        <v/>
      </c>
      <c r="N195" s="11">
        <f>IF(A195="","",INT(HOUR(A195)/3)*3)</f>
        <v/>
      </c>
      <c r="O195" s="11">
        <f>IF(A195="","",CHOOSE(WEEKDAY(A195),"日","月","火","水","木","金","土"))</f>
        <v/>
      </c>
    </row>
    <row r="196">
      <c r="A196" s="7" t="n"/>
      <c r="B196" s="7" t="n"/>
      <c r="C196" s="8" t="n"/>
      <c r="D196" s="8" t="n"/>
      <c r="E196" s="8" t="n"/>
      <c r="F196" s="9" t="n"/>
      <c r="G196" s="9" t="n"/>
      <c r="H196" s="10" t="n"/>
      <c r="I196" s="8" t="n"/>
      <c r="J196" s="8" t="n"/>
      <c r="K196" s="8" t="n"/>
      <c r="L196" s="11">
        <f>IF(AND(A196&lt;&gt;"",B196&lt;&gt;""),ROUND((B196-A196)*1440,0),"")</f>
        <v/>
      </c>
      <c r="M196" s="11">
        <f>IF(L196="","",IF(L196&lt;=10,"10分以内",IF(L196&lt;=60,"1時間以内",IF(L196&lt;=480,"8時間以内","8時間超"))))</f>
        <v/>
      </c>
      <c r="N196" s="11">
        <f>IF(A196="","",INT(HOUR(A196)/3)*3)</f>
        <v/>
      </c>
      <c r="O196" s="11">
        <f>IF(A196="","",CHOOSE(WEEKDAY(A196),"日","月","火","水","木","金","土"))</f>
        <v/>
      </c>
    </row>
    <row r="197">
      <c r="A197" s="7" t="n"/>
      <c r="B197" s="7" t="n"/>
      <c r="C197" s="8" t="n"/>
      <c r="D197" s="8" t="n"/>
      <c r="E197" s="8" t="n"/>
      <c r="F197" s="9" t="n"/>
      <c r="G197" s="9" t="n"/>
      <c r="H197" s="10" t="n"/>
      <c r="I197" s="8" t="n"/>
      <c r="J197" s="8" t="n"/>
      <c r="K197" s="8" t="n"/>
      <c r="L197" s="11">
        <f>IF(AND(A197&lt;&gt;"",B197&lt;&gt;""),ROUND((B197-A197)*1440,0),"")</f>
        <v/>
      </c>
      <c r="M197" s="11">
        <f>IF(L197="","",IF(L197&lt;=10,"10分以内",IF(L197&lt;=60,"1時間以内",IF(L197&lt;=480,"8時間以内","8時間超"))))</f>
        <v/>
      </c>
      <c r="N197" s="11">
        <f>IF(A197="","",INT(HOUR(A197)/3)*3)</f>
        <v/>
      </c>
      <c r="O197" s="11">
        <f>IF(A197="","",CHOOSE(WEEKDAY(A197),"日","月","火","水","木","金","土"))</f>
        <v/>
      </c>
    </row>
    <row r="198">
      <c r="A198" s="7" t="n"/>
      <c r="B198" s="7" t="n"/>
      <c r="C198" s="8" t="n"/>
      <c r="D198" s="8" t="n"/>
      <c r="E198" s="8" t="n"/>
      <c r="F198" s="9" t="n"/>
      <c r="G198" s="9" t="n"/>
      <c r="H198" s="10" t="n"/>
      <c r="I198" s="8" t="n"/>
      <c r="J198" s="8" t="n"/>
      <c r="K198" s="8" t="n"/>
      <c r="L198" s="11">
        <f>IF(AND(A198&lt;&gt;"",B198&lt;&gt;""),ROUND((B198-A198)*1440,0),"")</f>
        <v/>
      </c>
      <c r="M198" s="11">
        <f>IF(L198="","",IF(L198&lt;=10,"10分以内",IF(L198&lt;=60,"1時間以内",IF(L198&lt;=480,"8時間以内","8時間超"))))</f>
        <v/>
      </c>
      <c r="N198" s="11">
        <f>IF(A198="","",INT(HOUR(A198)/3)*3)</f>
        <v/>
      </c>
      <c r="O198" s="11">
        <f>IF(A198="","",CHOOSE(WEEKDAY(A198),"日","月","火","水","木","金","土"))</f>
        <v/>
      </c>
    </row>
    <row r="199">
      <c r="A199" s="7" t="n"/>
      <c r="B199" s="7" t="n"/>
      <c r="C199" s="8" t="n"/>
      <c r="D199" s="8" t="n"/>
      <c r="E199" s="8" t="n"/>
      <c r="F199" s="9" t="n"/>
      <c r="G199" s="9" t="n"/>
      <c r="H199" s="10" t="n"/>
      <c r="I199" s="8" t="n"/>
      <c r="J199" s="8" t="n"/>
      <c r="K199" s="8" t="n"/>
      <c r="L199" s="11">
        <f>IF(AND(A199&lt;&gt;"",B199&lt;&gt;""),ROUND((B199-A199)*1440,0),"")</f>
        <v/>
      </c>
      <c r="M199" s="11">
        <f>IF(L199="","",IF(L199&lt;=10,"10分以内",IF(L199&lt;=60,"1時間以内",IF(L199&lt;=480,"8時間以内","8時間超"))))</f>
        <v/>
      </c>
      <c r="N199" s="11">
        <f>IF(A199="","",INT(HOUR(A199)/3)*3)</f>
        <v/>
      </c>
      <c r="O199" s="11">
        <f>IF(A199="","",CHOOSE(WEEKDAY(A199),"日","月","火","水","木","金","土"))</f>
        <v/>
      </c>
    </row>
    <row r="200">
      <c r="A200" s="7" t="n"/>
      <c r="B200" s="7" t="n"/>
      <c r="C200" s="8" t="n"/>
      <c r="D200" s="8" t="n"/>
      <c r="E200" s="8" t="n"/>
      <c r="F200" s="9" t="n"/>
      <c r="G200" s="9" t="n"/>
      <c r="H200" s="10" t="n"/>
      <c r="I200" s="8" t="n"/>
      <c r="J200" s="8" t="n"/>
      <c r="K200" s="8" t="n"/>
      <c r="L200" s="11">
        <f>IF(AND(A200&lt;&gt;"",B200&lt;&gt;""),ROUND((B200-A200)*1440,0),"")</f>
        <v/>
      </c>
      <c r="M200" s="11">
        <f>IF(L200="","",IF(L200&lt;=10,"10分以内",IF(L200&lt;=60,"1時間以内",IF(L200&lt;=480,"8時間以内","8時間超"))))</f>
        <v/>
      </c>
      <c r="N200" s="11">
        <f>IF(A200="","",INT(HOUR(A200)/3)*3)</f>
        <v/>
      </c>
      <c r="O200" s="11">
        <f>IF(A200="","",CHOOSE(WEEKDAY(A200),"日","月","火","水","木","金","土"))</f>
        <v/>
      </c>
    </row>
    <row r="201">
      <c r="A201" s="7" t="n"/>
      <c r="B201" s="7" t="n"/>
      <c r="C201" s="8" t="n"/>
      <c r="D201" s="8" t="n"/>
      <c r="E201" s="8" t="n"/>
      <c r="F201" s="9" t="n"/>
      <c r="G201" s="9" t="n"/>
      <c r="H201" s="10" t="n"/>
      <c r="I201" s="8" t="n"/>
      <c r="J201" s="8" t="n"/>
      <c r="K201" s="8" t="n"/>
      <c r="L201" s="11">
        <f>IF(AND(A201&lt;&gt;"",B201&lt;&gt;""),ROUND((B201-A201)*1440,0),"")</f>
        <v/>
      </c>
      <c r="M201" s="11">
        <f>IF(L201="","",IF(L201&lt;=10,"10分以内",IF(L201&lt;=60,"1時間以内",IF(L201&lt;=480,"8時間以内","8時間超"))))</f>
        <v/>
      </c>
      <c r="N201" s="11">
        <f>IF(A201="","",INT(HOUR(A201)/3)*3)</f>
        <v/>
      </c>
      <c r="O201" s="11">
        <f>IF(A201="","",CHOOSE(WEEKDAY(A201),"日","月","火","水","木","金","土"))</f>
        <v/>
      </c>
    </row>
    <row r="202">
      <c r="A202" s="7" t="n"/>
      <c r="B202" s="7" t="n"/>
      <c r="C202" s="8" t="n"/>
      <c r="D202" s="8" t="n"/>
      <c r="E202" s="8" t="n"/>
      <c r="F202" s="9" t="n"/>
      <c r="G202" s="9" t="n"/>
      <c r="H202" s="10" t="n"/>
      <c r="I202" s="8" t="n"/>
      <c r="J202" s="8" t="n"/>
      <c r="K202" s="8" t="n"/>
      <c r="L202" s="11">
        <f>IF(AND(A202&lt;&gt;"",B202&lt;&gt;""),ROUND((B202-A202)*1440,0),"")</f>
        <v/>
      </c>
      <c r="M202" s="11">
        <f>IF(L202="","",IF(L202&lt;=10,"10分以内",IF(L202&lt;=60,"1時間以内",IF(L202&lt;=480,"8時間以内","8時間超"))))</f>
        <v/>
      </c>
      <c r="N202" s="11">
        <f>IF(A202="","",INT(HOUR(A202)/3)*3)</f>
        <v/>
      </c>
      <c r="O202" s="11">
        <f>IF(A202="","",CHOOSE(WEEKDAY(A202),"日","月","火","水","木","金","土"))</f>
        <v/>
      </c>
    </row>
    <row r="203">
      <c r="A203" s="7" t="n"/>
      <c r="B203" s="7" t="n"/>
      <c r="C203" s="8" t="n"/>
      <c r="D203" s="8" t="n"/>
      <c r="E203" s="8" t="n"/>
      <c r="F203" s="9" t="n"/>
      <c r="G203" s="9" t="n"/>
      <c r="H203" s="10" t="n"/>
      <c r="I203" s="8" t="n"/>
      <c r="J203" s="8" t="n"/>
      <c r="K203" s="8" t="n"/>
      <c r="L203" s="11">
        <f>IF(AND(A203&lt;&gt;"",B203&lt;&gt;""),ROUND((B203-A203)*1440,0),"")</f>
        <v/>
      </c>
      <c r="M203" s="11">
        <f>IF(L203="","",IF(L203&lt;=10,"10分以内",IF(L203&lt;=60,"1時間以内",IF(L203&lt;=480,"8時間以内","8時間超"))))</f>
        <v/>
      </c>
      <c r="N203" s="11">
        <f>IF(A203="","",INT(HOUR(A203)/3)*3)</f>
        <v/>
      </c>
      <c r="O203" s="11">
        <f>IF(A203="","",CHOOSE(WEEKDAY(A203),"日","月","火","水","木","金","土"))</f>
        <v/>
      </c>
    </row>
    <row r="204">
      <c r="A204" s="7" t="n"/>
      <c r="B204" s="7" t="n"/>
      <c r="C204" s="8" t="n"/>
      <c r="D204" s="8" t="n"/>
      <c r="E204" s="8" t="n"/>
      <c r="F204" s="9" t="n"/>
      <c r="G204" s="9" t="n"/>
      <c r="H204" s="10" t="n"/>
      <c r="I204" s="8" t="n"/>
      <c r="J204" s="8" t="n"/>
      <c r="K204" s="8" t="n"/>
      <c r="L204" s="11">
        <f>IF(AND(A204&lt;&gt;"",B204&lt;&gt;""),ROUND((B204-A204)*1440,0),"")</f>
        <v/>
      </c>
      <c r="M204" s="11">
        <f>IF(L204="","",IF(L204&lt;=10,"10分以内",IF(L204&lt;=60,"1時間以内",IF(L204&lt;=480,"8時間以内","8時間超"))))</f>
        <v/>
      </c>
      <c r="N204" s="11">
        <f>IF(A204="","",INT(HOUR(A204)/3)*3)</f>
        <v/>
      </c>
      <c r="O204" s="11">
        <f>IF(A204="","",CHOOSE(WEEKDAY(A204),"日","月","火","水","木","金","土"))</f>
        <v/>
      </c>
    </row>
    <row r="205">
      <c r="A205" s="7" t="n"/>
      <c r="B205" s="7" t="n"/>
      <c r="C205" s="8" t="n"/>
      <c r="D205" s="8" t="n"/>
      <c r="E205" s="8" t="n"/>
      <c r="F205" s="9" t="n"/>
      <c r="G205" s="9" t="n"/>
      <c r="H205" s="10" t="n"/>
      <c r="I205" s="8" t="n"/>
      <c r="J205" s="8" t="n"/>
      <c r="K205" s="8" t="n"/>
      <c r="L205" s="11">
        <f>IF(AND(A205&lt;&gt;"",B205&lt;&gt;""),ROUND((B205-A205)*1440,0),"")</f>
        <v/>
      </c>
      <c r="M205" s="11">
        <f>IF(L205="","",IF(L205&lt;=10,"10分以内",IF(L205&lt;=60,"1時間以内",IF(L205&lt;=480,"8時間以内","8時間超"))))</f>
        <v/>
      </c>
      <c r="N205" s="11">
        <f>IF(A205="","",INT(HOUR(A205)/3)*3)</f>
        <v/>
      </c>
      <c r="O205" s="11">
        <f>IF(A205="","",CHOOSE(WEEKDAY(A205),"日","月","火","水","木","金","土"))</f>
        <v/>
      </c>
    </row>
    <row r="206">
      <c r="A206" s="7" t="n"/>
      <c r="B206" s="7" t="n"/>
      <c r="C206" s="8" t="n"/>
      <c r="D206" s="8" t="n"/>
      <c r="E206" s="8" t="n"/>
      <c r="F206" s="9" t="n"/>
      <c r="G206" s="9" t="n"/>
      <c r="H206" s="10" t="n"/>
      <c r="I206" s="8" t="n"/>
      <c r="J206" s="8" t="n"/>
      <c r="K206" s="8" t="n"/>
      <c r="L206" s="11">
        <f>IF(AND(A206&lt;&gt;"",B206&lt;&gt;""),ROUND((B206-A206)*1440,0),"")</f>
        <v/>
      </c>
      <c r="M206" s="11">
        <f>IF(L206="","",IF(L206&lt;=10,"10分以内",IF(L206&lt;=60,"1時間以内",IF(L206&lt;=480,"8時間以内","8時間超"))))</f>
        <v/>
      </c>
      <c r="N206" s="11">
        <f>IF(A206="","",INT(HOUR(A206)/3)*3)</f>
        <v/>
      </c>
      <c r="O206" s="11">
        <f>IF(A206="","",CHOOSE(WEEKDAY(A206),"日","月","火","水","木","金","土"))</f>
        <v/>
      </c>
    </row>
    <row r="207">
      <c r="A207" s="7" t="n"/>
      <c r="B207" s="7" t="n"/>
      <c r="C207" s="8" t="n"/>
      <c r="D207" s="8" t="n"/>
      <c r="E207" s="8" t="n"/>
      <c r="F207" s="9" t="n"/>
      <c r="G207" s="9" t="n"/>
      <c r="H207" s="10" t="n"/>
      <c r="I207" s="8" t="n"/>
      <c r="J207" s="8" t="n"/>
      <c r="K207" s="8" t="n"/>
      <c r="L207" s="11">
        <f>IF(AND(A207&lt;&gt;"",B207&lt;&gt;""),ROUND((B207-A207)*1440,0),"")</f>
        <v/>
      </c>
      <c r="M207" s="11">
        <f>IF(L207="","",IF(L207&lt;=10,"10分以内",IF(L207&lt;=60,"1時間以内",IF(L207&lt;=480,"8時間以内","8時間超"))))</f>
        <v/>
      </c>
      <c r="N207" s="11">
        <f>IF(A207="","",INT(HOUR(A207)/3)*3)</f>
        <v/>
      </c>
      <c r="O207" s="11">
        <f>IF(A207="","",CHOOSE(WEEKDAY(A207),"日","月","火","水","木","金","土"))</f>
        <v/>
      </c>
    </row>
    <row r="208">
      <c r="A208" s="7" t="n"/>
      <c r="B208" s="7" t="n"/>
      <c r="C208" s="8" t="n"/>
      <c r="D208" s="8" t="n"/>
      <c r="E208" s="8" t="n"/>
      <c r="F208" s="9" t="n"/>
      <c r="G208" s="9" t="n"/>
      <c r="H208" s="10" t="n"/>
      <c r="I208" s="8" t="n"/>
      <c r="J208" s="8" t="n"/>
      <c r="K208" s="8" t="n"/>
      <c r="L208" s="11">
        <f>IF(AND(A208&lt;&gt;"",B208&lt;&gt;""),ROUND((B208-A208)*1440,0),"")</f>
        <v/>
      </c>
      <c r="M208" s="11">
        <f>IF(L208="","",IF(L208&lt;=10,"10分以内",IF(L208&lt;=60,"1時間以内",IF(L208&lt;=480,"8時間以内","8時間超"))))</f>
        <v/>
      </c>
      <c r="N208" s="11">
        <f>IF(A208="","",INT(HOUR(A208)/3)*3)</f>
        <v/>
      </c>
      <c r="O208" s="11">
        <f>IF(A208="","",CHOOSE(WEEKDAY(A208),"日","月","火","水","木","金","土"))</f>
        <v/>
      </c>
    </row>
    <row r="209">
      <c r="A209" s="7" t="n"/>
      <c r="B209" s="7" t="n"/>
      <c r="C209" s="8" t="n"/>
      <c r="D209" s="8" t="n"/>
      <c r="E209" s="8" t="n"/>
      <c r="F209" s="9" t="n"/>
      <c r="G209" s="9" t="n"/>
      <c r="H209" s="10" t="n"/>
      <c r="I209" s="8" t="n"/>
      <c r="J209" s="8" t="n"/>
      <c r="K209" s="8" t="n"/>
      <c r="L209" s="11">
        <f>IF(AND(A209&lt;&gt;"",B209&lt;&gt;""),ROUND((B209-A209)*1440,0),"")</f>
        <v/>
      </c>
      <c r="M209" s="11">
        <f>IF(L209="","",IF(L209&lt;=10,"10分以内",IF(L209&lt;=60,"1時間以内",IF(L209&lt;=480,"8時間以内","8時間超"))))</f>
        <v/>
      </c>
      <c r="N209" s="11">
        <f>IF(A209="","",INT(HOUR(A209)/3)*3)</f>
        <v/>
      </c>
      <c r="O209" s="11">
        <f>IF(A209="","",CHOOSE(WEEKDAY(A209),"日","月","火","水","木","金","土"))</f>
        <v/>
      </c>
    </row>
    <row r="210">
      <c r="A210" s="7" t="n"/>
      <c r="B210" s="7" t="n"/>
      <c r="C210" s="8" t="n"/>
      <c r="D210" s="8" t="n"/>
      <c r="E210" s="8" t="n"/>
      <c r="F210" s="9" t="n"/>
      <c r="G210" s="9" t="n"/>
      <c r="H210" s="10" t="n"/>
      <c r="I210" s="8" t="n"/>
      <c r="J210" s="8" t="n"/>
      <c r="K210" s="8" t="n"/>
      <c r="L210" s="11">
        <f>IF(AND(A210&lt;&gt;"",B210&lt;&gt;""),ROUND((B210-A210)*1440,0),"")</f>
        <v/>
      </c>
      <c r="M210" s="11">
        <f>IF(L210="","",IF(L210&lt;=10,"10分以内",IF(L210&lt;=60,"1時間以内",IF(L210&lt;=480,"8時間以内","8時間超"))))</f>
        <v/>
      </c>
      <c r="N210" s="11">
        <f>IF(A210="","",INT(HOUR(A210)/3)*3)</f>
        <v/>
      </c>
      <c r="O210" s="11">
        <f>IF(A210="","",CHOOSE(WEEKDAY(A210),"日","月","火","水","木","金","土"))</f>
        <v/>
      </c>
    </row>
    <row r="211">
      <c r="A211" s="7" t="n"/>
      <c r="B211" s="7" t="n"/>
      <c r="C211" s="8" t="n"/>
      <c r="D211" s="8" t="n"/>
      <c r="E211" s="8" t="n"/>
      <c r="F211" s="9" t="n"/>
      <c r="G211" s="9" t="n"/>
      <c r="H211" s="10" t="n"/>
      <c r="I211" s="8" t="n"/>
      <c r="J211" s="8" t="n"/>
      <c r="K211" s="8" t="n"/>
      <c r="L211" s="11">
        <f>IF(AND(A211&lt;&gt;"",B211&lt;&gt;""),ROUND((B211-A211)*1440,0),"")</f>
        <v/>
      </c>
      <c r="M211" s="11">
        <f>IF(L211="","",IF(L211&lt;=10,"10分以内",IF(L211&lt;=60,"1時間以内",IF(L211&lt;=480,"8時間以内","8時間超"))))</f>
        <v/>
      </c>
      <c r="N211" s="11">
        <f>IF(A211="","",INT(HOUR(A211)/3)*3)</f>
        <v/>
      </c>
      <c r="O211" s="11">
        <f>IF(A211="","",CHOOSE(WEEKDAY(A211),"日","月","火","水","木","金","土"))</f>
        <v/>
      </c>
    </row>
    <row r="212">
      <c r="A212" s="7" t="n"/>
      <c r="B212" s="7" t="n"/>
      <c r="C212" s="8" t="n"/>
      <c r="D212" s="8" t="n"/>
      <c r="E212" s="8" t="n"/>
      <c r="F212" s="9" t="n"/>
      <c r="G212" s="9" t="n"/>
      <c r="H212" s="10" t="n"/>
      <c r="I212" s="8" t="n"/>
      <c r="J212" s="8" t="n"/>
      <c r="K212" s="8" t="n"/>
      <c r="L212" s="11">
        <f>IF(AND(A212&lt;&gt;"",B212&lt;&gt;""),ROUND((B212-A212)*1440,0),"")</f>
        <v/>
      </c>
      <c r="M212" s="11">
        <f>IF(L212="","",IF(L212&lt;=10,"10分以内",IF(L212&lt;=60,"1時間以内",IF(L212&lt;=480,"8時間以内","8時間超"))))</f>
        <v/>
      </c>
      <c r="N212" s="11">
        <f>IF(A212="","",INT(HOUR(A212)/3)*3)</f>
        <v/>
      </c>
      <c r="O212" s="11">
        <f>IF(A212="","",CHOOSE(WEEKDAY(A212),"日","月","火","水","木","金","土"))</f>
        <v/>
      </c>
    </row>
    <row r="213">
      <c r="A213" s="7" t="n"/>
      <c r="B213" s="7" t="n"/>
      <c r="C213" s="8" t="n"/>
      <c r="D213" s="8" t="n"/>
      <c r="E213" s="8" t="n"/>
      <c r="F213" s="9" t="n"/>
      <c r="G213" s="9" t="n"/>
      <c r="H213" s="10" t="n"/>
      <c r="I213" s="8" t="n"/>
      <c r="J213" s="8" t="n"/>
      <c r="K213" s="8" t="n"/>
      <c r="L213" s="11">
        <f>IF(AND(A213&lt;&gt;"",B213&lt;&gt;""),ROUND((B213-A213)*1440,0),"")</f>
        <v/>
      </c>
      <c r="M213" s="11">
        <f>IF(L213="","",IF(L213&lt;=10,"10分以内",IF(L213&lt;=60,"1時間以内",IF(L213&lt;=480,"8時間以内","8時間超"))))</f>
        <v/>
      </c>
      <c r="N213" s="11">
        <f>IF(A213="","",INT(HOUR(A213)/3)*3)</f>
        <v/>
      </c>
      <c r="O213" s="11">
        <f>IF(A213="","",CHOOSE(WEEKDAY(A213),"日","月","火","水","木","金","土"))</f>
        <v/>
      </c>
    </row>
    <row r="214">
      <c r="A214" s="7" t="n"/>
      <c r="B214" s="7" t="n"/>
      <c r="C214" s="8" t="n"/>
      <c r="D214" s="8" t="n"/>
      <c r="E214" s="8" t="n"/>
      <c r="F214" s="9" t="n"/>
      <c r="G214" s="9" t="n"/>
      <c r="H214" s="10" t="n"/>
      <c r="I214" s="8" t="n"/>
      <c r="J214" s="8" t="n"/>
      <c r="K214" s="8" t="n"/>
      <c r="L214" s="11">
        <f>IF(AND(A214&lt;&gt;"",B214&lt;&gt;""),ROUND((B214-A214)*1440,0),"")</f>
        <v/>
      </c>
      <c r="M214" s="11">
        <f>IF(L214="","",IF(L214&lt;=10,"10分以内",IF(L214&lt;=60,"1時間以内",IF(L214&lt;=480,"8時間以内","8時間超"))))</f>
        <v/>
      </c>
      <c r="N214" s="11">
        <f>IF(A214="","",INT(HOUR(A214)/3)*3)</f>
        <v/>
      </c>
      <c r="O214" s="11">
        <f>IF(A214="","",CHOOSE(WEEKDAY(A214),"日","月","火","水","木","金","土"))</f>
        <v/>
      </c>
    </row>
    <row r="215">
      <c r="A215" s="7" t="n"/>
      <c r="B215" s="7" t="n"/>
      <c r="C215" s="8" t="n"/>
      <c r="D215" s="8" t="n"/>
      <c r="E215" s="8" t="n"/>
      <c r="F215" s="9" t="n"/>
      <c r="G215" s="9" t="n"/>
      <c r="H215" s="10" t="n"/>
      <c r="I215" s="8" t="n"/>
      <c r="J215" s="8" t="n"/>
      <c r="K215" s="8" t="n"/>
      <c r="L215" s="11">
        <f>IF(AND(A215&lt;&gt;"",B215&lt;&gt;""),ROUND((B215-A215)*1440,0),"")</f>
        <v/>
      </c>
      <c r="M215" s="11">
        <f>IF(L215="","",IF(L215&lt;=10,"10分以内",IF(L215&lt;=60,"1時間以内",IF(L215&lt;=480,"8時間以内","8時間超"))))</f>
        <v/>
      </c>
      <c r="N215" s="11">
        <f>IF(A215="","",INT(HOUR(A215)/3)*3)</f>
        <v/>
      </c>
      <c r="O215" s="11">
        <f>IF(A215="","",CHOOSE(WEEKDAY(A215),"日","月","火","水","木","金","土"))</f>
        <v/>
      </c>
    </row>
    <row r="216">
      <c r="A216" s="7" t="n"/>
      <c r="B216" s="7" t="n"/>
      <c r="C216" s="8" t="n"/>
      <c r="D216" s="8" t="n"/>
      <c r="E216" s="8" t="n"/>
      <c r="F216" s="9" t="n"/>
      <c r="G216" s="9" t="n"/>
      <c r="H216" s="10" t="n"/>
      <c r="I216" s="8" t="n"/>
      <c r="J216" s="8" t="n"/>
      <c r="K216" s="8" t="n"/>
      <c r="L216" s="11">
        <f>IF(AND(A216&lt;&gt;"",B216&lt;&gt;""),ROUND((B216-A216)*1440,0),"")</f>
        <v/>
      </c>
      <c r="M216" s="11">
        <f>IF(L216="","",IF(L216&lt;=10,"10分以内",IF(L216&lt;=60,"1時間以内",IF(L216&lt;=480,"8時間以内","8時間超"))))</f>
        <v/>
      </c>
      <c r="N216" s="11">
        <f>IF(A216="","",INT(HOUR(A216)/3)*3)</f>
        <v/>
      </c>
      <c r="O216" s="11">
        <f>IF(A216="","",CHOOSE(WEEKDAY(A216),"日","月","火","水","木","金","土"))</f>
        <v/>
      </c>
    </row>
    <row r="217">
      <c r="A217" s="7" t="n"/>
      <c r="B217" s="7" t="n"/>
      <c r="C217" s="8" t="n"/>
      <c r="D217" s="8" t="n"/>
      <c r="E217" s="8" t="n"/>
      <c r="F217" s="9" t="n"/>
      <c r="G217" s="9" t="n"/>
      <c r="H217" s="10" t="n"/>
      <c r="I217" s="8" t="n"/>
      <c r="J217" s="8" t="n"/>
      <c r="K217" s="8" t="n"/>
      <c r="L217" s="11">
        <f>IF(AND(A217&lt;&gt;"",B217&lt;&gt;""),ROUND((B217-A217)*1440,0),"")</f>
        <v/>
      </c>
      <c r="M217" s="11">
        <f>IF(L217="","",IF(L217&lt;=10,"10分以内",IF(L217&lt;=60,"1時間以内",IF(L217&lt;=480,"8時間以内","8時間超"))))</f>
        <v/>
      </c>
      <c r="N217" s="11">
        <f>IF(A217="","",INT(HOUR(A217)/3)*3)</f>
        <v/>
      </c>
      <c r="O217" s="11">
        <f>IF(A217="","",CHOOSE(WEEKDAY(A217),"日","月","火","水","木","金","土"))</f>
        <v/>
      </c>
    </row>
    <row r="218">
      <c r="A218" s="7" t="n"/>
      <c r="B218" s="7" t="n"/>
      <c r="C218" s="8" t="n"/>
      <c r="D218" s="8" t="n"/>
      <c r="E218" s="8" t="n"/>
      <c r="F218" s="9" t="n"/>
      <c r="G218" s="9" t="n"/>
      <c r="H218" s="10" t="n"/>
      <c r="I218" s="8" t="n"/>
      <c r="J218" s="8" t="n"/>
      <c r="K218" s="8" t="n"/>
      <c r="L218" s="11">
        <f>IF(AND(A218&lt;&gt;"",B218&lt;&gt;""),ROUND((B218-A218)*1440,0),"")</f>
        <v/>
      </c>
      <c r="M218" s="11">
        <f>IF(L218="","",IF(L218&lt;=10,"10分以内",IF(L218&lt;=60,"1時間以内",IF(L218&lt;=480,"8時間以内","8時間超"))))</f>
        <v/>
      </c>
      <c r="N218" s="11">
        <f>IF(A218="","",INT(HOUR(A218)/3)*3)</f>
        <v/>
      </c>
      <c r="O218" s="11">
        <f>IF(A218="","",CHOOSE(WEEKDAY(A218),"日","月","火","水","木","金","土"))</f>
        <v/>
      </c>
    </row>
    <row r="219">
      <c r="A219" s="7" t="n"/>
      <c r="B219" s="7" t="n"/>
      <c r="C219" s="8" t="n"/>
      <c r="D219" s="8" t="n"/>
      <c r="E219" s="8" t="n"/>
      <c r="F219" s="9" t="n"/>
      <c r="G219" s="9" t="n"/>
      <c r="H219" s="10" t="n"/>
      <c r="I219" s="8" t="n"/>
      <c r="J219" s="8" t="n"/>
      <c r="K219" s="8" t="n"/>
      <c r="L219" s="11">
        <f>IF(AND(A219&lt;&gt;"",B219&lt;&gt;""),ROUND((B219-A219)*1440,0),"")</f>
        <v/>
      </c>
      <c r="M219" s="11">
        <f>IF(L219="","",IF(L219&lt;=10,"10分以内",IF(L219&lt;=60,"1時間以内",IF(L219&lt;=480,"8時間以内","8時間超"))))</f>
        <v/>
      </c>
      <c r="N219" s="11">
        <f>IF(A219="","",INT(HOUR(A219)/3)*3)</f>
        <v/>
      </c>
      <c r="O219" s="11">
        <f>IF(A219="","",CHOOSE(WEEKDAY(A219),"日","月","火","水","木","金","土"))</f>
        <v/>
      </c>
    </row>
    <row r="220">
      <c r="A220" s="7" t="n"/>
      <c r="B220" s="7" t="n"/>
      <c r="C220" s="8" t="n"/>
      <c r="D220" s="8" t="n"/>
      <c r="E220" s="8" t="n"/>
      <c r="F220" s="9" t="n"/>
      <c r="G220" s="9" t="n"/>
      <c r="H220" s="10" t="n"/>
      <c r="I220" s="8" t="n"/>
      <c r="J220" s="8" t="n"/>
      <c r="K220" s="8" t="n"/>
      <c r="L220" s="11">
        <f>IF(AND(A220&lt;&gt;"",B220&lt;&gt;""),ROUND((B220-A220)*1440,0),"")</f>
        <v/>
      </c>
      <c r="M220" s="11">
        <f>IF(L220="","",IF(L220&lt;=10,"10分以内",IF(L220&lt;=60,"1時間以内",IF(L220&lt;=480,"8時間以内","8時間超"))))</f>
        <v/>
      </c>
      <c r="N220" s="11">
        <f>IF(A220="","",INT(HOUR(A220)/3)*3)</f>
        <v/>
      </c>
      <c r="O220" s="11">
        <f>IF(A220="","",CHOOSE(WEEKDAY(A220),"日","月","火","水","木","金","土"))</f>
        <v/>
      </c>
    </row>
    <row r="221">
      <c r="A221" s="7" t="n"/>
      <c r="B221" s="7" t="n"/>
      <c r="C221" s="8" t="n"/>
      <c r="D221" s="8" t="n"/>
      <c r="E221" s="8" t="n"/>
      <c r="F221" s="9" t="n"/>
      <c r="G221" s="9" t="n"/>
      <c r="H221" s="10" t="n"/>
      <c r="I221" s="8" t="n"/>
      <c r="J221" s="8" t="n"/>
      <c r="K221" s="8" t="n"/>
      <c r="L221" s="11">
        <f>IF(AND(A221&lt;&gt;"",B221&lt;&gt;""),ROUND((B221-A221)*1440,0),"")</f>
        <v/>
      </c>
      <c r="M221" s="11">
        <f>IF(L221="","",IF(L221&lt;=10,"10分以内",IF(L221&lt;=60,"1時間以内",IF(L221&lt;=480,"8時間以内","8時間超"))))</f>
        <v/>
      </c>
      <c r="N221" s="11">
        <f>IF(A221="","",INT(HOUR(A221)/3)*3)</f>
        <v/>
      </c>
      <c r="O221" s="11">
        <f>IF(A221="","",CHOOSE(WEEKDAY(A221),"日","月","火","水","木","金","土"))</f>
        <v/>
      </c>
    </row>
    <row r="222">
      <c r="A222" s="7" t="n"/>
      <c r="B222" s="7" t="n"/>
      <c r="C222" s="8" t="n"/>
      <c r="D222" s="8" t="n"/>
      <c r="E222" s="8" t="n"/>
      <c r="F222" s="9" t="n"/>
      <c r="G222" s="9" t="n"/>
      <c r="H222" s="10" t="n"/>
      <c r="I222" s="8" t="n"/>
      <c r="J222" s="8" t="n"/>
      <c r="K222" s="8" t="n"/>
      <c r="L222" s="11">
        <f>IF(AND(A222&lt;&gt;"",B222&lt;&gt;""),ROUND((B222-A222)*1440,0),"")</f>
        <v/>
      </c>
      <c r="M222" s="11">
        <f>IF(L222="","",IF(L222&lt;=10,"10分以内",IF(L222&lt;=60,"1時間以内",IF(L222&lt;=480,"8時間以内","8時間超"))))</f>
        <v/>
      </c>
      <c r="N222" s="11">
        <f>IF(A222="","",INT(HOUR(A222)/3)*3)</f>
        <v/>
      </c>
      <c r="O222" s="11">
        <f>IF(A222="","",CHOOSE(WEEKDAY(A222),"日","月","火","水","木","金","土"))</f>
        <v/>
      </c>
    </row>
    <row r="223">
      <c r="A223" s="7" t="n"/>
      <c r="B223" s="7" t="n"/>
      <c r="C223" s="8" t="n"/>
      <c r="D223" s="8" t="n"/>
      <c r="E223" s="8" t="n"/>
      <c r="F223" s="9" t="n"/>
      <c r="G223" s="9" t="n"/>
      <c r="H223" s="10" t="n"/>
      <c r="I223" s="8" t="n"/>
      <c r="J223" s="8" t="n"/>
      <c r="K223" s="8" t="n"/>
      <c r="L223" s="11">
        <f>IF(AND(A223&lt;&gt;"",B223&lt;&gt;""),ROUND((B223-A223)*1440,0),"")</f>
        <v/>
      </c>
      <c r="M223" s="11">
        <f>IF(L223="","",IF(L223&lt;=10,"10分以内",IF(L223&lt;=60,"1時間以内",IF(L223&lt;=480,"8時間以内","8時間超"))))</f>
        <v/>
      </c>
      <c r="N223" s="11">
        <f>IF(A223="","",INT(HOUR(A223)/3)*3)</f>
        <v/>
      </c>
      <c r="O223" s="11">
        <f>IF(A223="","",CHOOSE(WEEKDAY(A223),"日","月","火","水","木","金","土"))</f>
        <v/>
      </c>
    </row>
    <row r="224">
      <c r="A224" s="7" t="n"/>
      <c r="B224" s="7" t="n"/>
      <c r="C224" s="8" t="n"/>
      <c r="D224" s="8" t="n"/>
      <c r="E224" s="8" t="n"/>
      <c r="F224" s="9" t="n"/>
      <c r="G224" s="9" t="n"/>
      <c r="H224" s="10" t="n"/>
      <c r="I224" s="8" t="n"/>
      <c r="J224" s="8" t="n"/>
      <c r="K224" s="8" t="n"/>
      <c r="L224" s="11">
        <f>IF(AND(A224&lt;&gt;"",B224&lt;&gt;""),ROUND((B224-A224)*1440,0),"")</f>
        <v/>
      </c>
      <c r="M224" s="11">
        <f>IF(L224="","",IF(L224&lt;=10,"10分以内",IF(L224&lt;=60,"1時間以内",IF(L224&lt;=480,"8時間以内","8時間超"))))</f>
        <v/>
      </c>
      <c r="N224" s="11">
        <f>IF(A224="","",INT(HOUR(A224)/3)*3)</f>
        <v/>
      </c>
      <c r="O224" s="11">
        <f>IF(A224="","",CHOOSE(WEEKDAY(A224),"日","月","火","水","木","金","土"))</f>
        <v/>
      </c>
    </row>
    <row r="225">
      <c r="A225" s="7" t="n"/>
      <c r="B225" s="7" t="n"/>
      <c r="C225" s="8" t="n"/>
      <c r="D225" s="8" t="n"/>
      <c r="E225" s="8" t="n"/>
      <c r="F225" s="9" t="n"/>
      <c r="G225" s="9" t="n"/>
      <c r="H225" s="10" t="n"/>
      <c r="I225" s="8" t="n"/>
      <c r="J225" s="8" t="n"/>
      <c r="K225" s="8" t="n"/>
      <c r="L225" s="11">
        <f>IF(AND(A225&lt;&gt;"",B225&lt;&gt;""),ROUND((B225-A225)*1440,0),"")</f>
        <v/>
      </c>
      <c r="M225" s="11">
        <f>IF(L225="","",IF(L225&lt;=10,"10分以内",IF(L225&lt;=60,"1時間以内",IF(L225&lt;=480,"8時間以内","8時間超"))))</f>
        <v/>
      </c>
      <c r="N225" s="11">
        <f>IF(A225="","",INT(HOUR(A225)/3)*3)</f>
        <v/>
      </c>
      <c r="O225" s="11">
        <f>IF(A225="","",CHOOSE(WEEKDAY(A225),"日","月","火","水","木","金","土"))</f>
        <v/>
      </c>
    </row>
    <row r="226">
      <c r="A226" s="7" t="n"/>
      <c r="B226" s="7" t="n"/>
      <c r="C226" s="8" t="n"/>
      <c r="D226" s="8" t="n"/>
      <c r="E226" s="8" t="n"/>
      <c r="F226" s="9" t="n"/>
      <c r="G226" s="9" t="n"/>
      <c r="H226" s="10" t="n"/>
      <c r="I226" s="8" t="n"/>
      <c r="J226" s="8" t="n"/>
      <c r="K226" s="8" t="n"/>
      <c r="L226" s="11">
        <f>IF(AND(A226&lt;&gt;"",B226&lt;&gt;""),ROUND((B226-A226)*1440,0),"")</f>
        <v/>
      </c>
      <c r="M226" s="11">
        <f>IF(L226="","",IF(L226&lt;=10,"10分以内",IF(L226&lt;=60,"1時間以内",IF(L226&lt;=480,"8時間以内","8時間超"))))</f>
        <v/>
      </c>
      <c r="N226" s="11">
        <f>IF(A226="","",INT(HOUR(A226)/3)*3)</f>
        <v/>
      </c>
      <c r="O226" s="11">
        <f>IF(A226="","",CHOOSE(WEEKDAY(A226),"日","月","火","水","木","金","土"))</f>
        <v/>
      </c>
    </row>
    <row r="227">
      <c r="A227" s="7" t="n"/>
      <c r="B227" s="7" t="n"/>
      <c r="C227" s="8" t="n"/>
      <c r="D227" s="8" t="n"/>
      <c r="E227" s="8" t="n"/>
      <c r="F227" s="9" t="n"/>
      <c r="G227" s="9" t="n"/>
      <c r="H227" s="10" t="n"/>
      <c r="I227" s="8" t="n"/>
      <c r="J227" s="8" t="n"/>
      <c r="K227" s="8" t="n"/>
      <c r="L227" s="11">
        <f>IF(AND(A227&lt;&gt;"",B227&lt;&gt;""),ROUND((B227-A227)*1440,0),"")</f>
        <v/>
      </c>
      <c r="M227" s="11">
        <f>IF(L227="","",IF(L227&lt;=10,"10分以内",IF(L227&lt;=60,"1時間以内",IF(L227&lt;=480,"8時間以内","8時間超"))))</f>
        <v/>
      </c>
      <c r="N227" s="11">
        <f>IF(A227="","",INT(HOUR(A227)/3)*3)</f>
        <v/>
      </c>
      <c r="O227" s="11">
        <f>IF(A227="","",CHOOSE(WEEKDAY(A227),"日","月","火","水","木","金","土"))</f>
        <v/>
      </c>
    </row>
    <row r="228">
      <c r="A228" s="7" t="n"/>
      <c r="B228" s="7" t="n"/>
      <c r="C228" s="8" t="n"/>
      <c r="D228" s="8" t="n"/>
      <c r="E228" s="8" t="n"/>
      <c r="F228" s="9" t="n"/>
      <c r="G228" s="9" t="n"/>
      <c r="H228" s="10" t="n"/>
      <c r="I228" s="8" t="n"/>
      <c r="J228" s="8" t="n"/>
      <c r="K228" s="8" t="n"/>
      <c r="L228" s="11">
        <f>IF(AND(A228&lt;&gt;"",B228&lt;&gt;""),ROUND((B228-A228)*1440,0),"")</f>
        <v/>
      </c>
      <c r="M228" s="11">
        <f>IF(L228="","",IF(L228&lt;=10,"10分以内",IF(L228&lt;=60,"1時間以内",IF(L228&lt;=480,"8時間以内","8時間超"))))</f>
        <v/>
      </c>
      <c r="N228" s="11">
        <f>IF(A228="","",INT(HOUR(A228)/3)*3)</f>
        <v/>
      </c>
      <c r="O228" s="11">
        <f>IF(A228="","",CHOOSE(WEEKDAY(A228),"日","月","火","水","木","金","土"))</f>
        <v/>
      </c>
    </row>
    <row r="229">
      <c r="A229" s="7" t="n"/>
      <c r="B229" s="7" t="n"/>
      <c r="C229" s="8" t="n"/>
      <c r="D229" s="8" t="n"/>
      <c r="E229" s="8" t="n"/>
      <c r="F229" s="9" t="n"/>
      <c r="G229" s="9" t="n"/>
      <c r="H229" s="10" t="n"/>
      <c r="I229" s="8" t="n"/>
      <c r="J229" s="8" t="n"/>
      <c r="K229" s="8" t="n"/>
      <c r="L229" s="11">
        <f>IF(AND(A229&lt;&gt;"",B229&lt;&gt;""),ROUND((B229-A229)*1440,0),"")</f>
        <v/>
      </c>
      <c r="M229" s="11">
        <f>IF(L229="","",IF(L229&lt;=10,"10分以内",IF(L229&lt;=60,"1時間以内",IF(L229&lt;=480,"8時間以内","8時間超"))))</f>
        <v/>
      </c>
      <c r="N229" s="11">
        <f>IF(A229="","",INT(HOUR(A229)/3)*3)</f>
        <v/>
      </c>
      <c r="O229" s="11">
        <f>IF(A229="","",CHOOSE(WEEKDAY(A229),"日","月","火","水","木","金","土"))</f>
        <v/>
      </c>
    </row>
    <row r="230">
      <c r="A230" s="7" t="n"/>
      <c r="B230" s="7" t="n"/>
      <c r="C230" s="8" t="n"/>
      <c r="D230" s="8" t="n"/>
      <c r="E230" s="8" t="n"/>
      <c r="F230" s="9" t="n"/>
      <c r="G230" s="9" t="n"/>
      <c r="H230" s="10" t="n"/>
      <c r="I230" s="8" t="n"/>
      <c r="J230" s="8" t="n"/>
      <c r="K230" s="8" t="n"/>
      <c r="L230" s="11">
        <f>IF(AND(A230&lt;&gt;"",B230&lt;&gt;""),ROUND((B230-A230)*1440,0),"")</f>
        <v/>
      </c>
      <c r="M230" s="11">
        <f>IF(L230="","",IF(L230&lt;=10,"10分以内",IF(L230&lt;=60,"1時間以内",IF(L230&lt;=480,"8時間以内","8時間超"))))</f>
        <v/>
      </c>
      <c r="N230" s="11">
        <f>IF(A230="","",INT(HOUR(A230)/3)*3)</f>
        <v/>
      </c>
      <c r="O230" s="11">
        <f>IF(A230="","",CHOOSE(WEEKDAY(A230),"日","月","火","水","木","金","土"))</f>
        <v/>
      </c>
    </row>
    <row r="231">
      <c r="A231" s="7" t="n"/>
      <c r="B231" s="7" t="n"/>
      <c r="C231" s="8" t="n"/>
      <c r="D231" s="8" t="n"/>
      <c r="E231" s="8" t="n"/>
      <c r="F231" s="9" t="n"/>
      <c r="G231" s="9" t="n"/>
      <c r="H231" s="10" t="n"/>
      <c r="I231" s="8" t="n"/>
      <c r="J231" s="8" t="n"/>
      <c r="K231" s="8" t="n"/>
      <c r="L231" s="11">
        <f>IF(AND(A231&lt;&gt;"",B231&lt;&gt;""),ROUND((B231-A231)*1440,0),"")</f>
        <v/>
      </c>
      <c r="M231" s="11">
        <f>IF(L231="","",IF(L231&lt;=10,"10分以内",IF(L231&lt;=60,"1時間以内",IF(L231&lt;=480,"8時間以内","8時間超"))))</f>
        <v/>
      </c>
      <c r="N231" s="11">
        <f>IF(A231="","",INT(HOUR(A231)/3)*3)</f>
        <v/>
      </c>
      <c r="O231" s="11">
        <f>IF(A231="","",CHOOSE(WEEKDAY(A231),"日","月","火","水","木","金","土"))</f>
        <v/>
      </c>
    </row>
    <row r="232">
      <c r="A232" s="7" t="n"/>
      <c r="B232" s="7" t="n"/>
      <c r="C232" s="8" t="n"/>
      <c r="D232" s="8" t="n"/>
      <c r="E232" s="8" t="n"/>
      <c r="F232" s="9" t="n"/>
      <c r="G232" s="9" t="n"/>
      <c r="H232" s="10" t="n"/>
      <c r="I232" s="8" t="n"/>
      <c r="J232" s="8" t="n"/>
      <c r="K232" s="8" t="n"/>
      <c r="L232" s="11">
        <f>IF(AND(A232&lt;&gt;"",B232&lt;&gt;""),ROUND((B232-A232)*1440,0),"")</f>
        <v/>
      </c>
      <c r="M232" s="11">
        <f>IF(L232="","",IF(L232&lt;=10,"10分以内",IF(L232&lt;=60,"1時間以内",IF(L232&lt;=480,"8時間以内","8時間超"))))</f>
        <v/>
      </c>
      <c r="N232" s="11">
        <f>IF(A232="","",INT(HOUR(A232)/3)*3)</f>
        <v/>
      </c>
      <c r="O232" s="11">
        <f>IF(A232="","",CHOOSE(WEEKDAY(A232),"日","月","火","水","木","金","土"))</f>
        <v/>
      </c>
    </row>
    <row r="233">
      <c r="A233" s="7" t="n"/>
      <c r="B233" s="7" t="n"/>
      <c r="C233" s="8" t="n"/>
      <c r="D233" s="8" t="n"/>
      <c r="E233" s="8" t="n"/>
      <c r="F233" s="9" t="n"/>
      <c r="G233" s="9" t="n"/>
      <c r="H233" s="10" t="n"/>
      <c r="I233" s="8" t="n"/>
      <c r="J233" s="8" t="n"/>
      <c r="K233" s="8" t="n"/>
      <c r="L233" s="11">
        <f>IF(AND(A233&lt;&gt;"",B233&lt;&gt;""),ROUND((B233-A233)*1440,0),"")</f>
        <v/>
      </c>
      <c r="M233" s="11">
        <f>IF(L233="","",IF(L233&lt;=10,"10分以内",IF(L233&lt;=60,"1時間以内",IF(L233&lt;=480,"8時間以内","8時間超"))))</f>
        <v/>
      </c>
      <c r="N233" s="11">
        <f>IF(A233="","",INT(HOUR(A233)/3)*3)</f>
        <v/>
      </c>
      <c r="O233" s="11">
        <f>IF(A233="","",CHOOSE(WEEKDAY(A233),"日","月","火","水","木","金","土"))</f>
        <v/>
      </c>
    </row>
    <row r="234">
      <c r="A234" s="7" t="n"/>
      <c r="B234" s="7" t="n"/>
      <c r="C234" s="8" t="n"/>
      <c r="D234" s="8" t="n"/>
      <c r="E234" s="8" t="n"/>
      <c r="F234" s="9" t="n"/>
      <c r="G234" s="9" t="n"/>
      <c r="H234" s="10" t="n"/>
      <c r="I234" s="8" t="n"/>
      <c r="J234" s="8" t="n"/>
      <c r="K234" s="8" t="n"/>
      <c r="L234" s="11">
        <f>IF(AND(A234&lt;&gt;"",B234&lt;&gt;""),ROUND((B234-A234)*1440,0),"")</f>
        <v/>
      </c>
      <c r="M234" s="11">
        <f>IF(L234="","",IF(L234&lt;=10,"10分以内",IF(L234&lt;=60,"1時間以内",IF(L234&lt;=480,"8時間以内","8時間超"))))</f>
        <v/>
      </c>
      <c r="N234" s="11">
        <f>IF(A234="","",INT(HOUR(A234)/3)*3)</f>
        <v/>
      </c>
      <c r="O234" s="11">
        <f>IF(A234="","",CHOOSE(WEEKDAY(A234),"日","月","火","水","木","金","土"))</f>
        <v/>
      </c>
    </row>
    <row r="235">
      <c r="A235" s="7" t="n"/>
      <c r="B235" s="7" t="n"/>
      <c r="C235" s="8" t="n"/>
      <c r="D235" s="8" t="n"/>
      <c r="E235" s="8" t="n"/>
      <c r="F235" s="9" t="n"/>
      <c r="G235" s="9" t="n"/>
      <c r="H235" s="10" t="n"/>
      <c r="I235" s="8" t="n"/>
      <c r="J235" s="8" t="n"/>
      <c r="K235" s="8" t="n"/>
      <c r="L235" s="11">
        <f>IF(AND(A235&lt;&gt;"",B235&lt;&gt;""),ROUND((B235-A235)*1440,0),"")</f>
        <v/>
      </c>
      <c r="M235" s="11">
        <f>IF(L235="","",IF(L235&lt;=10,"10分以内",IF(L235&lt;=60,"1時間以内",IF(L235&lt;=480,"8時間以内","8時間超"))))</f>
        <v/>
      </c>
      <c r="N235" s="11">
        <f>IF(A235="","",INT(HOUR(A235)/3)*3)</f>
        <v/>
      </c>
      <c r="O235" s="11">
        <f>IF(A235="","",CHOOSE(WEEKDAY(A235),"日","月","火","水","木","金","土"))</f>
        <v/>
      </c>
    </row>
    <row r="236">
      <c r="A236" s="7" t="n"/>
      <c r="B236" s="7" t="n"/>
      <c r="C236" s="8" t="n"/>
      <c r="D236" s="8" t="n"/>
      <c r="E236" s="8" t="n"/>
      <c r="F236" s="9" t="n"/>
      <c r="G236" s="9" t="n"/>
      <c r="H236" s="10" t="n"/>
      <c r="I236" s="8" t="n"/>
      <c r="J236" s="8" t="n"/>
      <c r="K236" s="8" t="n"/>
      <c r="L236" s="11">
        <f>IF(AND(A236&lt;&gt;"",B236&lt;&gt;""),ROUND((B236-A236)*1440,0),"")</f>
        <v/>
      </c>
      <c r="M236" s="11">
        <f>IF(L236="","",IF(L236&lt;=10,"10分以内",IF(L236&lt;=60,"1時間以内",IF(L236&lt;=480,"8時間以内","8時間超"))))</f>
        <v/>
      </c>
      <c r="N236" s="11">
        <f>IF(A236="","",INT(HOUR(A236)/3)*3)</f>
        <v/>
      </c>
      <c r="O236" s="11">
        <f>IF(A236="","",CHOOSE(WEEKDAY(A236),"日","月","火","水","木","金","土"))</f>
        <v/>
      </c>
    </row>
    <row r="237">
      <c r="A237" s="7" t="n"/>
      <c r="B237" s="7" t="n"/>
      <c r="C237" s="8" t="n"/>
      <c r="D237" s="8" t="n"/>
      <c r="E237" s="8" t="n"/>
      <c r="F237" s="9" t="n"/>
      <c r="G237" s="9" t="n"/>
      <c r="H237" s="10" t="n"/>
      <c r="I237" s="8" t="n"/>
      <c r="J237" s="8" t="n"/>
      <c r="K237" s="8" t="n"/>
      <c r="L237" s="11">
        <f>IF(AND(A237&lt;&gt;"",B237&lt;&gt;""),ROUND((B237-A237)*1440,0),"")</f>
        <v/>
      </c>
      <c r="M237" s="11">
        <f>IF(L237="","",IF(L237&lt;=10,"10分以内",IF(L237&lt;=60,"1時間以内",IF(L237&lt;=480,"8時間以内","8時間超"))))</f>
        <v/>
      </c>
      <c r="N237" s="11">
        <f>IF(A237="","",INT(HOUR(A237)/3)*3)</f>
        <v/>
      </c>
      <c r="O237" s="11">
        <f>IF(A237="","",CHOOSE(WEEKDAY(A237),"日","月","火","水","木","金","土"))</f>
        <v/>
      </c>
    </row>
    <row r="238">
      <c r="A238" s="7" t="n"/>
      <c r="B238" s="7" t="n"/>
      <c r="C238" s="8" t="n"/>
      <c r="D238" s="8" t="n"/>
      <c r="E238" s="8" t="n"/>
      <c r="F238" s="9" t="n"/>
      <c r="G238" s="9" t="n"/>
      <c r="H238" s="10" t="n"/>
      <c r="I238" s="8" t="n"/>
      <c r="J238" s="8" t="n"/>
      <c r="K238" s="8" t="n"/>
      <c r="L238" s="11">
        <f>IF(AND(A238&lt;&gt;"",B238&lt;&gt;""),ROUND((B238-A238)*1440,0),"")</f>
        <v/>
      </c>
      <c r="M238" s="11">
        <f>IF(L238="","",IF(L238&lt;=10,"10分以内",IF(L238&lt;=60,"1時間以内",IF(L238&lt;=480,"8時間以内","8時間超"))))</f>
        <v/>
      </c>
      <c r="N238" s="11">
        <f>IF(A238="","",INT(HOUR(A238)/3)*3)</f>
        <v/>
      </c>
      <c r="O238" s="11">
        <f>IF(A238="","",CHOOSE(WEEKDAY(A238),"日","月","火","水","木","金","土"))</f>
        <v/>
      </c>
    </row>
    <row r="239">
      <c r="A239" s="7" t="n"/>
      <c r="B239" s="7" t="n"/>
      <c r="C239" s="8" t="n"/>
      <c r="D239" s="8" t="n"/>
      <c r="E239" s="8" t="n"/>
      <c r="F239" s="9" t="n"/>
      <c r="G239" s="9" t="n"/>
      <c r="H239" s="10" t="n"/>
      <c r="I239" s="8" t="n"/>
      <c r="J239" s="8" t="n"/>
      <c r="K239" s="8" t="n"/>
      <c r="L239" s="11">
        <f>IF(AND(A239&lt;&gt;"",B239&lt;&gt;""),ROUND((B239-A239)*1440,0),"")</f>
        <v/>
      </c>
      <c r="M239" s="11">
        <f>IF(L239="","",IF(L239&lt;=10,"10分以内",IF(L239&lt;=60,"1時間以内",IF(L239&lt;=480,"8時間以内","8時間超"))))</f>
        <v/>
      </c>
      <c r="N239" s="11">
        <f>IF(A239="","",INT(HOUR(A239)/3)*3)</f>
        <v/>
      </c>
      <c r="O239" s="11">
        <f>IF(A239="","",CHOOSE(WEEKDAY(A239),"日","月","火","水","木","金","土"))</f>
        <v/>
      </c>
    </row>
    <row r="240">
      <c r="A240" s="7" t="n"/>
      <c r="B240" s="7" t="n"/>
      <c r="C240" s="8" t="n"/>
      <c r="D240" s="8" t="n"/>
      <c r="E240" s="8" t="n"/>
      <c r="F240" s="9" t="n"/>
      <c r="G240" s="9" t="n"/>
      <c r="H240" s="10" t="n"/>
      <c r="I240" s="8" t="n"/>
      <c r="J240" s="8" t="n"/>
      <c r="K240" s="8" t="n"/>
      <c r="L240" s="11">
        <f>IF(AND(A240&lt;&gt;"",B240&lt;&gt;""),ROUND((B240-A240)*1440,0),"")</f>
        <v/>
      </c>
      <c r="M240" s="11">
        <f>IF(L240="","",IF(L240&lt;=10,"10分以内",IF(L240&lt;=60,"1時間以内",IF(L240&lt;=480,"8時間以内","8時間超"))))</f>
        <v/>
      </c>
      <c r="N240" s="11">
        <f>IF(A240="","",INT(HOUR(A240)/3)*3)</f>
        <v/>
      </c>
      <c r="O240" s="11">
        <f>IF(A240="","",CHOOSE(WEEKDAY(A240),"日","月","火","水","木","金","土"))</f>
        <v/>
      </c>
    </row>
    <row r="241">
      <c r="A241" s="7" t="n"/>
      <c r="B241" s="7" t="n"/>
      <c r="C241" s="8" t="n"/>
      <c r="D241" s="8" t="n"/>
      <c r="E241" s="8" t="n"/>
      <c r="F241" s="9" t="n"/>
      <c r="G241" s="9" t="n"/>
      <c r="H241" s="10" t="n"/>
      <c r="I241" s="8" t="n"/>
      <c r="J241" s="8" t="n"/>
      <c r="K241" s="8" t="n"/>
      <c r="L241" s="11">
        <f>IF(AND(A241&lt;&gt;"",B241&lt;&gt;""),ROUND((B241-A241)*1440,0),"")</f>
        <v/>
      </c>
      <c r="M241" s="11">
        <f>IF(L241="","",IF(L241&lt;=10,"10分以内",IF(L241&lt;=60,"1時間以内",IF(L241&lt;=480,"8時間以内","8時間超"))))</f>
        <v/>
      </c>
      <c r="N241" s="11">
        <f>IF(A241="","",INT(HOUR(A241)/3)*3)</f>
        <v/>
      </c>
      <c r="O241" s="11">
        <f>IF(A241="","",CHOOSE(WEEKDAY(A241),"日","月","火","水","木","金","土"))</f>
        <v/>
      </c>
    </row>
    <row r="242">
      <c r="A242" s="7" t="n"/>
      <c r="B242" s="7" t="n"/>
      <c r="C242" s="8" t="n"/>
      <c r="D242" s="8" t="n"/>
      <c r="E242" s="8" t="n"/>
      <c r="F242" s="9" t="n"/>
      <c r="G242" s="9" t="n"/>
      <c r="H242" s="10" t="n"/>
      <c r="I242" s="8" t="n"/>
      <c r="J242" s="8" t="n"/>
      <c r="K242" s="8" t="n"/>
      <c r="L242" s="11">
        <f>IF(AND(A242&lt;&gt;"",B242&lt;&gt;""),ROUND((B242-A242)*1440,0),"")</f>
        <v/>
      </c>
      <c r="M242" s="11">
        <f>IF(L242="","",IF(L242&lt;=10,"10分以内",IF(L242&lt;=60,"1時間以内",IF(L242&lt;=480,"8時間以内","8時間超"))))</f>
        <v/>
      </c>
      <c r="N242" s="11">
        <f>IF(A242="","",INT(HOUR(A242)/3)*3)</f>
        <v/>
      </c>
      <c r="O242" s="11">
        <f>IF(A242="","",CHOOSE(WEEKDAY(A242),"日","月","火","水","木","金","土"))</f>
        <v/>
      </c>
    </row>
    <row r="243">
      <c r="A243" s="7" t="n"/>
      <c r="B243" s="7" t="n"/>
      <c r="C243" s="8" t="n"/>
      <c r="D243" s="8" t="n"/>
      <c r="E243" s="8" t="n"/>
      <c r="F243" s="9" t="n"/>
      <c r="G243" s="9" t="n"/>
      <c r="H243" s="10" t="n"/>
      <c r="I243" s="8" t="n"/>
      <c r="J243" s="8" t="n"/>
      <c r="K243" s="8" t="n"/>
      <c r="L243" s="11">
        <f>IF(AND(A243&lt;&gt;"",B243&lt;&gt;""),ROUND((B243-A243)*1440,0),"")</f>
        <v/>
      </c>
      <c r="M243" s="11">
        <f>IF(L243="","",IF(L243&lt;=10,"10分以内",IF(L243&lt;=60,"1時間以内",IF(L243&lt;=480,"8時間以内","8時間超"))))</f>
        <v/>
      </c>
      <c r="N243" s="11">
        <f>IF(A243="","",INT(HOUR(A243)/3)*3)</f>
        <v/>
      </c>
      <c r="O243" s="11">
        <f>IF(A243="","",CHOOSE(WEEKDAY(A243),"日","月","火","水","木","金","土"))</f>
        <v/>
      </c>
    </row>
    <row r="244">
      <c r="A244" s="7" t="n"/>
      <c r="B244" s="7" t="n"/>
      <c r="C244" s="8" t="n"/>
      <c r="D244" s="8" t="n"/>
      <c r="E244" s="8" t="n"/>
      <c r="F244" s="9" t="n"/>
      <c r="G244" s="9" t="n"/>
      <c r="H244" s="10" t="n"/>
      <c r="I244" s="8" t="n"/>
      <c r="J244" s="8" t="n"/>
      <c r="K244" s="8" t="n"/>
      <c r="L244" s="11">
        <f>IF(AND(A244&lt;&gt;"",B244&lt;&gt;""),ROUND((B244-A244)*1440,0),"")</f>
        <v/>
      </c>
      <c r="M244" s="11">
        <f>IF(L244="","",IF(L244&lt;=10,"10分以内",IF(L244&lt;=60,"1時間以内",IF(L244&lt;=480,"8時間以内","8時間超"))))</f>
        <v/>
      </c>
      <c r="N244" s="11">
        <f>IF(A244="","",INT(HOUR(A244)/3)*3)</f>
        <v/>
      </c>
      <c r="O244" s="11">
        <f>IF(A244="","",CHOOSE(WEEKDAY(A244),"日","月","火","水","木","金","土"))</f>
        <v/>
      </c>
    </row>
    <row r="245">
      <c r="A245" s="7" t="n"/>
      <c r="B245" s="7" t="n"/>
      <c r="C245" s="8" t="n"/>
      <c r="D245" s="8" t="n"/>
      <c r="E245" s="8" t="n"/>
      <c r="F245" s="9" t="n"/>
      <c r="G245" s="9" t="n"/>
      <c r="H245" s="10" t="n"/>
      <c r="I245" s="8" t="n"/>
      <c r="J245" s="8" t="n"/>
      <c r="K245" s="8" t="n"/>
      <c r="L245" s="11">
        <f>IF(AND(A245&lt;&gt;"",B245&lt;&gt;""),ROUND((B245-A245)*1440,0),"")</f>
        <v/>
      </c>
      <c r="M245" s="11">
        <f>IF(L245="","",IF(L245&lt;=10,"10分以内",IF(L245&lt;=60,"1時間以内",IF(L245&lt;=480,"8時間以内","8時間超"))))</f>
        <v/>
      </c>
      <c r="N245" s="11">
        <f>IF(A245="","",INT(HOUR(A245)/3)*3)</f>
        <v/>
      </c>
      <c r="O245" s="11">
        <f>IF(A245="","",CHOOSE(WEEKDAY(A245),"日","月","火","水","木","金","土"))</f>
        <v/>
      </c>
    </row>
    <row r="246">
      <c r="A246" s="7" t="n"/>
      <c r="B246" s="7" t="n"/>
      <c r="C246" s="8" t="n"/>
      <c r="D246" s="8" t="n"/>
      <c r="E246" s="8" t="n"/>
      <c r="F246" s="9" t="n"/>
      <c r="G246" s="9" t="n"/>
      <c r="H246" s="10" t="n"/>
      <c r="I246" s="8" t="n"/>
      <c r="J246" s="8" t="n"/>
      <c r="K246" s="8" t="n"/>
      <c r="L246" s="11">
        <f>IF(AND(A246&lt;&gt;"",B246&lt;&gt;""),ROUND((B246-A246)*1440,0),"")</f>
        <v/>
      </c>
      <c r="M246" s="11">
        <f>IF(L246="","",IF(L246&lt;=10,"10分以内",IF(L246&lt;=60,"1時間以内",IF(L246&lt;=480,"8時間以内","8時間超"))))</f>
        <v/>
      </c>
      <c r="N246" s="11">
        <f>IF(A246="","",INT(HOUR(A246)/3)*3)</f>
        <v/>
      </c>
      <c r="O246" s="11">
        <f>IF(A246="","",CHOOSE(WEEKDAY(A246),"日","月","火","水","木","金","土"))</f>
        <v/>
      </c>
    </row>
    <row r="247">
      <c r="A247" s="7" t="n"/>
      <c r="B247" s="7" t="n"/>
      <c r="C247" s="8" t="n"/>
      <c r="D247" s="8" t="n"/>
      <c r="E247" s="8" t="n"/>
      <c r="F247" s="9" t="n"/>
      <c r="G247" s="9" t="n"/>
      <c r="H247" s="10" t="n"/>
      <c r="I247" s="8" t="n"/>
      <c r="J247" s="8" t="n"/>
      <c r="K247" s="8" t="n"/>
      <c r="L247" s="11">
        <f>IF(AND(A247&lt;&gt;"",B247&lt;&gt;""),ROUND((B247-A247)*1440,0),"")</f>
        <v/>
      </c>
      <c r="M247" s="11">
        <f>IF(L247="","",IF(L247&lt;=10,"10分以内",IF(L247&lt;=60,"1時間以内",IF(L247&lt;=480,"8時間以内","8時間超"))))</f>
        <v/>
      </c>
      <c r="N247" s="11">
        <f>IF(A247="","",INT(HOUR(A247)/3)*3)</f>
        <v/>
      </c>
      <c r="O247" s="11">
        <f>IF(A247="","",CHOOSE(WEEKDAY(A247),"日","月","火","水","木","金","土"))</f>
        <v/>
      </c>
    </row>
    <row r="248">
      <c r="A248" s="7" t="n"/>
      <c r="B248" s="7" t="n"/>
      <c r="C248" s="8" t="n"/>
      <c r="D248" s="8" t="n"/>
      <c r="E248" s="8" t="n"/>
      <c r="F248" s="9" t="n"/>
      <c r="G248" s="9" t="n"/>
      <c r="H248" s="10" t="n"/>
      <c r="I248" s="8" t="n"/>
      <c r="J248" s="8" t="n"/>
      <c r="K248" s="8" t="n"/>
      <c r="L248" s="11">
        <f>IF(AND(A248&lt;&gt;"",B248&lt;&gt;""),ROUND((B248-A248)*1440,0),"")</f>
        <v/>
      </c>
      <c r="M248" s="11">
        <f>IF(L248="","",IF(L248&lt;=10,"10分以内",IF(L248&lt;=60,"1時間以内",IF(L248&lt;=480,"8時間以内","8時間超"))))</f>
        <v/>
      </c>
      <c r="N248" s="11">
        <f>IF(A248="","",INT(HOUR(A248)/3)*3)</f>
        <v/>
      </c>
      <c r="O248" s="11">
        <f>IF(A248="","",CHOOSE(WEEKDAY(A248),"日","月","火","水","木","金","土"))</f>
        <v/>
      </c>
    </row>
    <row r="249">
      <c r="A249" s="7" t="n"/>
      <c r="B249" s="7" t="n"/>
      <c r="C249" s="8" t="n"/>
      <c r="D249" s="8" t="n"/>
      <c r="E249" s="8" t="n"/>
      <c r="F249" s="9" t="n"/>
      <c r="G249" s="9" t="n"/>
      <c r="H249" s="10" t="n"/>
      <c r="I249" s="8" t="n"/>
      <c r="J249" s="8" t="n"/>
      <c r="K249" s="8" t="n"/>
      <c r="L249" s="11">
        <f>IF(AND(A249&lt;&gt;"",B249&lt;&gt;""),ROUND((B249-A249)*1440,0),"")</f>
        <v/>
      </c>
      <c r="M249" s="11">
        <f>IF(L249="","",IF(L249&lt;=10,"10分以内",IF(L249&lt;=60,"1時間以内",IF(L249&lt;=480,"8時間以内","8時間超"))))</f>
        <v/>
      </c>
      <c r="N249" s="11">
        <f>IF(A249="","",INT(HOUR(A249)/3)*3)</f>
        <v/>
      </c>
      <c r="O249" s="11">
        <f>IF(A249="","",CHOOSE(WEEKDAY(A249),"日","月","火","水","木","金","土"))</f>
        <v/>
      </c>
    </row>
    <row r="250">
      <c r="A250" s="7" t="n"/>
      <c r="B250" s="7" t="n"/>
      <c r="C250" s="8" t="n"/>
      <c r="D250" s="8" t="n"/>
      <c r="E250" s="8" t="n"/>
      <c r="F250" s="9" t="n"/>
      <c r="G250" s="9" t="n"/>
      <c r="H250" s="10" t="n"/>
      <c r="I250" s="8" t="n"/>
      <c r="J250" s="8" t="n"/>
      <c r="K250" s="8" t="n"/>
      <c r="L250" s="11">
        <f>IF(AND(A250&lt;&gt;"",B250&lt;&gt;""),ROUND((B250-A250)*1440,0),"")</f>
        <v/>
      </c>
      <c r="M250" s="11">
        <f>IF(L250="","",IF(L250&lt;=10,"10分以内",IF(L250&lt;=60,"1時間以内",IF(L250&lt;=480,"8時間以内","8時間超"))))</f>
        <v/>
      </c>
      <c r="N250" s="11">
        <f>IF(A250="","",INT(HOUR(A250)/3)*3)</f>
        <v/>
      </c>
      <c r="O250" s="11">
        <f>IF(A250="","",CHOOSE(WEEKDAY(A250),"日","月","火","水","木","金","土"))</f>
        <v/>
      </c>
    </row>
    <row r="251">
      <c r="A251" s="7" t="n"/>
      <c r="B251" s="7" t="n"/>
      <c r="C251" s="8" t="n"/>
      <c r="D251" s="8" t="n"/>
      <c r="E251" s="8" t="n"/>
      <c r="F251" s="9" t="n"/>
      <c r="G251" s="9" t="n"/>
      <c r="H251" s="10" t="n"/>
      <c r="I251" s="8" t="n"/>
      <c r="J251" s="8" t="n"/>
      <c r="K251" s="8" t="n"/>
      <c r="L251" s="11">
        <f>IF(AND(A251&lt;&gt;"",B251&lt;&gt;""),ROUND((B251-A251)*1440,0),"")</f>
        <v/>
      </c>
      <c r="M251" s="11">
        <f>IF(L251="","",IF(L251&lt;=10,"10分以内",IF(L251&lt;=60,"1時間以内",IF(L251&lt;=480,"8時間以内","8時間超"))))</f>
        <v/>
      </c>
      <c r="N251" s="11">
        <f>IF(A251="","",INT(HOUR(A251)/3)*3)</f>
        <v/>
      </c>
      <c r="O251" s="11">
        <f>IF(A251="","",CHOOSE(WEEKDAY(A251),"日","月","火","水","木","金","土"))</f>
        <v/>
      </c>
    </row>
    <row r="252">
      <c r="A252" s="7" t="n"/>
      <c r="B252" s="7" t="n"/>
      <c r="C252" s="8" t="n"/>
      <c r="D252" s="8" t="n"/>
      <c r="E252" s="8" t="n"/>
      <c r="F252" s="9" t="n"/>
      <c r="G252" s="9" t="n"/>
      <c r="H252" s="10" t="n"/>
      <c r="I252" s="8" t="n"/>
      <c r="J252" s="8" t="n"/>
      <c r="K252" s="8" t="n"/>
      <c r="L252" s="11">
        <f>IF(AND(A252&lt;&gt;"",B252&lt;&gt;""),ROUND((B252-A252)*1440,0),"")</f>
        <v/>
      </c>
      <c r="M252" s="11">
        <f>IF(L252="","",IF(L252&lt;=10,"10分以内",IF(L252&lt;=60,"1時間以内",IF(L252&lt;=480,"8時間以内","8時間超"))))</f>
        <v/>
      </c>
      <c r="N252" s="11">
        <f>IF(A252="","",INT(HOUR(A252)/3)*3)</f>
        <v/>
      </c>
      <c r="O252" s="11">
        <f>IF(A252="","",CHOOSE(WEEKDAY(A252),"日","月","火","水","木","金","土"))</f>
        <v/>
      </c>
    </row>
    <row r="253">
      <c r="A253" s="7" t="n"/>
      <c r="B253" s="7" t="n"/>
      <c r="C253" s="8" t="n"/>
      <c r="D253" s="8" t="n"/>
      <c r="E253" s="8" t="n"/>
      <c r="F253" s="9" t="n"/>
      <c r="G253" s="9" t="n"/>
      <c r="H253" s="10" t="n"/>
      <c r="I253" s="8" t="n"/>
      <c r="J253" s="8" t="n"/>
      <c r="K253" s="8" t="n"/>
      <c r="L253" s="11">
        <f>IF(AND(A253&lt;&gt;"",B253&lt;&gt;""),ROUND((B253-A253)*1440,0),"")</f>
        <v/>
      </c>
      <c r="M253" s="11">
        <f>IF(L253="","",IF(L253&lt;=10,"10分以内",IF(L253&lt;=60,"1時間以内",IF(L253&lt;=480,"8時間以内","8時間超"))))</f>
        <v/>
      </c>
      <c r="N253" s="11">
        <f>IF(A253="","",INT(HOUR(A253)/3)*3)</f>
        <v/>
      </c>
      <c r="O253" s="11">
        <f>IF(A253="","",CHOOSE(WEEKDAY(A253),"日","月","火","水","木","金","土"))</f>
        <v/>
      </c>
    </row>
    <row r="254">
      <c r="A254" s="7" t="n"/>
      <c r="B254" s="7" t="n"/>
      <c r="C254" s="8" t="n"/>
      <c r="D254" s="8" t="n"/>
      <c r="E254" s="8" t="n"/>
      <c r="F254" s="9" t="n"/>
      <c r="G254" s="9" t="n"/>
      <c r="H254" s="10" t="n"/>
      <c r="I254" s="8" t="n"/>
      <c r="J254" s="8" t="n"/>
      <c r="K254" s="8" t="n"/>
      <c r="L254" s="11">
        <f>IF(AND(A254&lt;&gt;"",B254&lt;&gt;""),ROUND((B254-A254)*1440,0),"")</f>
        <v/>
      </c>
      <c r="M254" s="11">
        <f>IF(L254="","",IF(L254&lt;=10,"10分以内",IF(L254&lt;=60,"1時間以内",IF(L254&lt;=480,"8時間以内","8時間超"))))</f>
        <v/>
      </c>
      <c r="N254" s="11">
        <f>IF(A254="","",INT(HOUR(A254)/3)*3)</f>
        <v/>
      </c>
      <c r="O254" s="11">
        <f>IF(A254="","",CHOOSE(WEEKDAY(A254),"日","月","火","水","木","金","土"))</f>
        <v/>
      </c>
    </row>
    <row r="255">
      <c r="A255" s="7" t="n"/>
      <c r="B255" s="7" t="n"/>
      <c r="C255" s="8" t="n"/>
      <c r="D255" s="8" t="n"/>
      <c r="E255" s="8" t="n"/>
      <c r="F255" s="9" t="n"/>
      <c r="G255" s="9" t="n"/>
      <c r="H255" s="10" t="n"/>
      <c r="I255" s="8" t="n"/>
      <c r="J255" s="8" t="n"/>
      <c r="K255" s="8" t="n"/>
      <c r="L255" s="11">
        <f>IF(AND(A255&lt;&gt;"",B255&lt;&gt;""),ROUND((B255-A255)*1440,0),"")</f>
        <v/>
      </c>
      <c r="M255" s="11">
        <f>IF(L255="","",IF(L255&lt;=10,"10分以内",IF(L255&lt;=60,"1時間以内",IF(L255&lt;=480,"8時間以内","8時間超"))))</f>
        <v/>
      </c>
      <c r="N255" s="11">
        <f>IF(A255="","",INT(HOUR(A255)/3)*3)</f>
        <v/>
      </c>
      <c r="O255" s="11">
        <f>IF(A255="","",CHOOSE(WEEKDAY(A255),"日","月","火","水","木","金","土"))</f>
        <v/>
      </c>
    </row>
    <row r="256">
      <c r="A256" s="7" t="n"/>
      <c r="B256" s="7" t="n"/>
      <c r="C256" s="8" t="n"/>
      <c r="D256" s="8" t="n"/>
      <c r="E256" s="8" t="n"/>
      <c r="F256" s="9" t="n"/>
      <c r="G256" s="9" t="n"/>
      <c r="H256" s="10" t="n"/>
      <c r="I256" s="8" t="n"/>
      <c r="J256" s="8" t="n"/>
      <c r="K256" s="8" t="n"/>
      <c r="L256" s="11">
        <f>IF(AND(A256&lt;&gt;"",B256&lt;&gt;""),ROUND((B256-A256)*1440,0),"")</f>
        <v/>
      </c>
      <c r="M256" s="11">
        <f>IF(L256="","",IF(L256&lt;=10,"10分以内",IF(L256&lt;=60,"1時間以内",IF(L256&lt;=480,"8時間以内","8時間超"))))</f>
        <v/>
      </c>
      <c r="N256" s="11">
        <f>IF(A256="","",INT(HOUR(A256)/3)*3)</f>
        <v/>
      </c>
      <c r="O256" s="11">
        <f>IF(A256="","",CHOOSE(WEEKDAY(A256),"日","月","火","水","木","金","土"))</f>
        <v/>
      </c>
    </row>
    <row r="257">
      <c r="A257" s="7" t="n"/>
      <c r="B257" s="7" t="n"/>
      <c r="C257" s="8" t="n"/>
      <c r="D257" s="8" t="n"/>
      <c r="E257" s="8" t="n"/>
      <c r="F257" s="9" t="n"/>
      <c r="G257" s="9" t="n"/>
      <c r="H257" s="10" t="n"/>
      <c r="I257" s="8" t="n"/>
      <c r="J257" s="8" t="n"/>
      <c r="K257" s="8" t="n"/>
      <c r="L257" s="11">
        <f>IF(AND(A257&lt;&gt;"",B257&lt;&gt;""),ROUND((B257-A257)*1440,0),"")</f>
        <v/>
      </c>
      <c r="M257" s="11">
        <f>IF(L257="","",IF(L257&lt;=10,"10分以内",IF(L257&lt;=60,"1時間以内",IF(L257&lt;=480,"8時間以内","8時間超"))))</f>
        <v/>
      </c>
      <c r="N257" s="11">
        <f>IF(A257="","",INT(HOUR(A257)/3)*3)</f>
        <v/>
      </c>
      <c r="O257" s="11">
        <f>IF(A257="","",CHOOSE(WEEKDAY(A257),"日","月","火","水","木","金","土"))</f>
        <v/>
      </c>
    </row>
    <row r="258">
      <c r="A258" s="7" t="n"/>
      <c r="B258" s="7" t="n"/>
      <c r="C258" s="8" t="n"/>
      <c r="D258" s="8" t="n"/>
      <c r="E258" s="8" t="n"/>
      <c r="F258" s="9" t="n"/>
      <c r="G258" s="9" t="n"/>
      <c r="H258" s="10" t="n"/>
      <c r="I258" s="8" t="n"/>
      <c r="J258" s="8" t="n"/>
      <c r="K258" s="8" t="n"/>
      <c r="L258" s="11">
        <f>IF(AND(A258&lt;&gt;"",B258&lt;&gt;""),ROUND((B258-A258)*1440,0),"")</f>
        <v/>
      </c>
      <c r="M258" s="11">
        <f>IF(L258="","",IF(L258&lt;=10,"10分以内",IF(L258&lt;=60,"1時間以内",IF(L258&lt;=480,"8時間以内","8時間超"))))</f>
        <v/>
      </c>
      <c r="N258" s="11">
        <f>IF(A258="","",INT(HOUR(A258)/3)*3)</f>
        <v/>
      </c>
      <c r="O258" s="11">
        <f>IF(A258="","",CHOOSE(WEEKDAY(A258),"日","月","火","水","木","金","土"))</f>
        <v/>
      </c>
    </row>
    <row r="259">
      <c r="A259" s="7" t="n"/>
      <c r="B259" s="7" t="n"/>
      <c r="C259" s="8" t="n"/>
      <c r="D259" s="8" t="n"/>
      <c r="E259" s="8" t="n"/>
      <c r="F259" s="9" t="n"/>
      <c r="G259" s="9" t="n"/>
      <c r="H259" s="10" t="n"/>
      <c r="I259" s="8" t="n"/>
      <c r="J259" s="8" t="n"/>
      <c r="K259" s="8" t="n"/>
      <c r="L259" s="11">
        <f>IF(AND(A259&lt;&gt;"",B259&lt;&gt;""),ROUND((B259-A259)*1440,0),"")</f>
        <v/>
      </c>
      <c r="M259" s="11">
        <f>IF(L259="","",IF(L259&lt;=10,"10分以内",IF(L259&lt;=60,"1時間以内",IF(L259&lt;=480,"8時間以内","8時間超"))))</f>
        <v/>
      </c>
      <c r="N259" s="11">
        <f>IF(A259="","",INT(HOUR(A259)/3)*3)</f>
        <v/>
      </c>
      <c r="O259" s="11">
        <f>IF(A259="","",CHOOSE(WEEKDAY(A259),"日","月","火","水","木","金","土"))</f>
        <v/>
      </c>
    </row>
    <row r="260">
      <c r="A260" s="7" t="n"/>
      <c r="B260" s="7" t="n"/>
      <c r="C260" s="8" t="n"/>
      <c r="D260" s="8" t="n"/>
      <c r="E260" s="8" t="n"/>
      <c r="F260" s="9" t="n"/>
      <c r="G260" s="9" t="n"/>
      <c r="H260" s="10" t="n"/>
      <c r="I260" s="8" t="n"/>
      <c r="J260" s="8" t="n"/>
      <c r="K260" s="8" t="n"/>
      <c r="L260" s="11">
        <f>IF(AND(A260&lt;&gt;"",B260&lt;&gt;""),ROUND((B260-A260)*1440,0),"")</f>
        <v/>
      </c>
      <c r="M260" s="11">
        <f>IF(L260="","",IF(L260&lt;=10,"10分以内",IF(L260&lt;=60,"1時間以内",IF(L260&lt;=480,"8時間以内","8時間超"))))</f>
        <v/>
      </c>
      <c r="N260" s="11">
        <f>IF(A260="","",INT(HOUR(A260)/3)*3)</f>
        <v/>
      </c>
      <c r="O260" s="11">
        <f>IF(A260="","",CHOOSE(WEEKDAY(A260),"日","月","火","水","木","金","土"))</f>
        <v/>
      </c>
    </row>
    <row r="261">
      <c r="A261" s="7" t="n"/>
      <c r="B261" s="7" t="n"/>
      <c r="C261" s="8" t="n"/>
      <c r="D261" s="8" t="n"/>
      <c r="E261" s="8" t="n"/>
      <c r="F261" s="9" t="n"/>
      <c r="G261" s="9" t="n"/>
      <c r="H261" s="10" t="n"/>
      <c r="I261" s="8" t="n"/>
      <c r="J261" s="8" t="n"/>
      <c r="K261" s="8" t="n"/>
      <c r="L261" s="11">
        <f>IF(AND(A261&lt;&gt;"",B261&lt;&gt;""),ROUND((B261-A261)*1440,0),"")</f>
        <v/>
      </c>
      <c r="M261" s="11">
        <f>IF(L261="","",IF(L261&lt;=10,"10分以内",IF(L261&lt;=60,"1時間以内",IF(L261&lt;=480,"8時間以内","8時間超"))))</f>
        <v/>
      </c>
      <c r="N261" s="11">
        <f>IF(A261="","",INT(HOUR(A261)/3)*3)</f>
        <v/>
      </c>
      <c r="O261" s="11">
        <f>IF(A261="","",CHOOSE(WEEKDAY(A261),"日","月","火","水","木","金","土"))</f>
        <v/>
      </c>
    </row>
    <row r="262">
      <c r="A262" s="7" t="n"/>
      <c r="B262" s="7" t="n"/>
      <c r="C262" s="8" t="n"/>
      <c r="D262" s="8" t="n"/>
      <c r="E262" s="8" t="n"/>
      <c r="F262" s="9" t="n"/>
      <c r="G262" s="9" t="n"/>
      <c r="H262" s="10" t="n"/>
      <c r="I262" s="8" t="n"/>
      <c r="J262" s="8" t="n"/>
      <c r="K262" s="8" t="n"/>
      <c r="L262" s="11">
        <f>IF(AND(A262&lt;&gt;"",B262&lt;&gt;""),ROUND((B262-A262)*1440,0),"")</f>
        <v/>
      </c>
      <c r="M262" s="11">
        <f>IF(L262="","",IF(L262&lt;=10,"10分以内",IF(L262&lt;=60,"1時間以内",IF(L262&lt;=480,"8時間以内","8時間超"))))</f>
        <v/>
      </c>
      <c r="N262" s="11">
        <f>IF(A262="","",INT(HOUR(A262)/3)*3)</f>
        <v/>
      </c>
      <c r="O262" s="11">
        <f>IF(A262="","",CHOOSE(WEEKDAY(A262),"日","月","火","水","木","金","土"))</f>
        <v/>
      </c>
    </row>
    <row r="263">
      <c r="A263" s="7" t="n"/>
      <c r="B263" s="7" t="n"/>
      <c r="C263" s="8" t="n"/>
      <c r="D263" s="8" t="n"/>
      <c r="E263" s="8" t="n"/>
      <c r="F263" s="9" t="n"/>
      <c r="G263" s="9" t="n"/>
      <c r="H263" s="10" t="n"/>
      <c r="I263" s="8" t="n"/>
      <c r="J263" s="8" t="n"/>
      <c r="K263" s="8" t="n"/>
      <c r="L263" s="11">
        <f>IF(AND(A263&lt;&gt;"",B263&lt;&gt;""),ROUND((B263-A263)*1440,0),"")</f>
        <v/>
      </c>
      <c r="M263" s="11">
        <f>IF(L263="","",IF(L263&lt;=10,"10分以内",IF(L263&lt;=60,"1時間以内",IF(L263&lt;=480,"8時間以内","8時間超"))))</f>
        <v/>
      </c>
      <c r="N263" s="11">
        <f>IF(A263="","",INT(HOUR(A263)/3)*3)</f>
        <v/>
      </c>
      <c r="O263" s="11">
        <f>IF(A263="","",CHOOSE(WEEKDAY(A263),"日","月","火","水","木","金","土"))</f>
        <v/>
      </c>
    </row>
    <row r="264">
      <c r="A264" s="7" t="n"/>
      <c r="B264" s="7" t="n"/>
      <c r="C264" s="8" t="n"/>
      <c r="D264" s="8" t="n"/>
      <c r="E264" s="8" t="n"/>
      <c r="F264" s="9" t="n"/>
      <c r="G264" s="9" t="n"/>
      <c r="H264" s="10" t="n"/>
      <c r="I264" s="8" t="n"/>
      <c r="J264" s="8" t="n"/>
      <c r="K264" s="8" t="n"/>
      <c r="L264" s="11">
        <f>IF(AND(A264&lt;&gt;"",B264&lt;&gt;""),ROUND((B264-A264)*1440,0),"")</f>
        <v/>
      </c>
      <c r="M264" s="11">
        <f>IF(L264="","",IF(L264&lt;=10,"10分以内",IF(L264&lt;=60,"1時間以内",IF(L264&lt;=480,"8時間以内","8時間超"))))</f>
        <v/>
      </c>
      <c r="N264" s="11">
        <f>IF(A264="","",INT(HOUR(A264)/3)*3)</f>
        <v/>
      </c>
      <c r="O264" s="11">
        <f>IF(A264="","",CHOOSE(WEEKDAY(A264),"日","月","火","水","木","金","土"))</f>
        <v/>
      </c>
    </row>
    <row r="265">
      <c r="A265" s="7" t="n"/>
      <c r="B265" s="7" t="n"/>
      <c r="C265" s="8" t="n"/>
      <c r="D265" s="8" t="n"/>
      <c r="E265" s="8" t="n"/>
      <c r="F265" s="9" t="n"/>
      <c r="G265" s="9" t="n"/>
      <c r="H265" s="10" t="n"/>
      <c r="I265" s="8" t="n"/>
      <c r="J265" s="8" t="n"/>
      <c r="K265" s="8" t="n"/>
      <c r="L265" s="11">
        <f>IF(AND(A265&lt;&gt;"",B265&lt;&gt;""),ROUND((B265-A265)*1440,0),"")</f>
        <v/>
      </c>
      <c r="M265" s="11">
        <f>IF(L265="","",IF(L265&lt;=10,"10分以内",IF(L265&lt;=60,"1時間以内",IF(L265&lt;=480,"8時間以内","8時間超"))))</f>
        <v/>
      </c>
      <c r="N265" s="11">
        <f>IF(A265="","",INT(HOUR(A265)/3)*3)</f>
        <v/>
      </c>
      <c r="O265" s="11">
        <f>IF(A265="","",CHOOSE(WEEKDAY(A265),"日","月","火","水","木","金","土"))</f>
        <v/>
      </c>
    </row>
    <row r="266">
      <c r="A266" s="7" t="n"/>
      <c r="B266" s="7" t="n"/>
      <c r="C266" s="8" t="n"/>
      <c r="D266" s="8" t="n"/>
      <c r="E266" s="8" t="n"/>
      <c r="F266" s="9" t="n"/>
      <c r="G266" s="9" t="n"/>
      <c r="H266" s="10" t="n"/>
      <c r="I266" s="8" t="n"/>
      <c r="J266" s="8" t="n"/>
      <c r="K266" s="8" t="n"/>
      <c r="L266" s="11">
        <f>IF(AND(A266&lt;&gt;"",B266&lt;&gt;""),ROUND((B266-A266)*1440,0),"")</f>
        <v/>
      </c>
      <c r="M266" s="11">
        <f>IF(L266="","",IF(L266&lt;=10,"10分以内",IF(L266&lt;=60,"1時間以内",IF(L266&lt;=480,"8時間以内","8時間超"))))</f>
        <v/>
      </c>
      <c r="N266" s="11">
        <f>IF(A266="","",INT(HOUR(A266)/3)*3)</f>
        <v/>
      </c>
      <c r="O266" s="11">
        <f>IF(A266="","",CHOOSE(WEEKDAY(A266),"日","月","火","水","木","金","土"))</f>
        <v/>
      </c>
    </row>
    <row r="267">
      <c r="A267" s="7" t="n"/>
      <c r="B267" s="7" t="n"/>
      <c r="C267" s="8" t="n"/>
      <c r="D267" s="8" t="n"/>
      <c r="E267" s="8" t="n"/>
      <c r="F267" s="9" t="n"/>
      <c r="G267" s="9" t="n"/>
      <c r="H267" s="10" t="n"/>
      <c r="I267" s="8" t="n"/>
      <c r="J267" s="8" t="n"/>
      <c r="K267" s="8" t="n"/>
      <c r="L267" s="11">
        <f>IF(AND(A267&lt;&gt;"",B267&lt;&gt;""),ROUND((B267-A267)*1440,0),"")</f>
        <v/>
      </c>
      <c r="M267" s="11">
        <f>IF(L267="","",IF(L267&lt;=10,"10分以内",IF(L267&lt;=60,"1時間以内",IF(L267&lt;=480,"8時間以内","8時間超"))))</f>
        <v/>
      </c>
      <c r="N267" s="11">
        <f>IF(A267="","",INT(HOUR(A267)/3)*3)</f>
        <v/>
      </c>
      <c r="O267" s="11">
        <f>IF(A267="","",CHOOSE(WEEKDAY(A267),"日","月","火","水","木","金","土"))</f>
        <v/>
      </c>
    </row>
    <row r="268">
      <c r="A268" s="7" t="n"/>
      <c r="B268" s="7" t="n"/>
      <c r="C268" s="8" t="n"/>
      <c r="D268" s="8" t="n"/>
      <c r="E268" s="8" t="n"/>
      <c r="F268" s="9" t="n"/>
      <c r="G268" s="9" t="n"/>
      <c r="H268" s="10" t="n"/>
      <c r="I268" s="8" t="n"/>
      <c r="J268" s="8" t="n"/>
      <c r="K268" s="8" t="n"/>
      <c r="L268" s="11">
        <f>IF(AND(A268&lt;&gt;"",B268&lt;&gt;""),ROUND((B268-A268)*1440,0),"")</f>
        <v/>
      </c>
      <c r="M268" s="11">
        <f>IF(L268="","",IF(L268&lt;=10,"10分以内",IF(L268&lt;=60,"1時間以内",IF(L268&lt;=480,"8時間以内","8時間超"))))</f>
        <v/>
      </c>
      <c r="N268" s="11">
        <f>IF(A268="","",INT(HOUR(A268)/3)*3)</f>
        <v/>
      </c>
      <c r="O268" s="11">
        <f>IF(A268="","",CHOOSE(WEEKDAY(A268),"日","月","火","水","木","金","土"))</f>
        <v/>
      </c>
    </row>
    <row r="269">
      <c r="A269" s="7" t="n"/>
      <c r="B269" s="7" t="n"/>
      <c r="C269" s="8" t="n"/>
      <c r="D269" s="8" t="n"/>
      <c r="E269" s="8" t="n"/>
      <c r="F269" s="9" t="n"/>
      <c r="G269" s="9" t="n"/>
      <c r="H269" s="10" t="n"/>
      <c r="I269" s="8" t="n"/>
      <c r="J269" s="8" t="n"/>
      <c r="K269" s="8" t="n"/>
      <c r="L269" s="11">
        <f>IF(AND(A269&lt;&gt;"",B269&lt;&gt;""),ROUND((B269-A269)*1440,0),"")</f>
        <v/>
      </c>
      <c r="M269" s="11">
        <f>IF(L269="","",IF(L269&lt;=10,"10分以内",IF(L269&lt;=60,"1時間以内",IF(L269&lt;=480,"8時間以内","8時間超"))))</f>
        <v/>
      </c>
      <c r="N269" s="11">
        <f>IF(A269="","",INT(HOUR(A269)/3)*3)</f>
        <v/>
      </c>
      <c r="O269" s="11">
        <f>IF(A269="","",CHOOSE(WEEKDAY(A269),"日","月","火","水","木","金","土"))</f>
        <v/>
      </c>
    </row>
    <row r="270">
      <c r="A270" s="7" t="n"/>
      <c r="B270" s="7" t="n"/>
      <c r="C270" s="8" t="n"/>
      <c r="D270" s="8" t="n"/>
      <c r="E270" s="8" t="n"/>
      <c r="F270" s="9" t="n"/>
      <c r="G270" s="9" t="n"/>
      <c r="H270" s="10" t="n"/>
      <c r="I270" s="8" t="n"/>
      <c r="J270" s="8" t="n"/>
      <c r="K270" s="8" t="n"/>
      <c r="L270" s="11">
        <f>IF(AND(A270&lt;&gt;"",B270&lt;&gt;""),ROUND((B270-A270)*1440,0),"")</f>
        <v/>
      </c>
      <c r="M270" s="11">
        <f>IF(L270="","",IF(L270&lt;=10,"10分以内",IF(L270&lt;=60,"1時間以内",IF(L270&lt;=480,"8時間以内","8時間超"))))</f>
        <v/>
      </c>
      <c r="N270" s="11">
        <f>IF(A270="","",INT(HOUR(A270)/3)*3)</f>
        <v/>
      </c>
      <c r="O270" s="11">
        <f>IF(A270="","",CHOOSE(WEEKDAY(A270),"日","月","火","水","木","金","土"))</f>
        <v/>
      </c>
    </row>
    <row r="271">
      <c r="A271" s="7" t="n"/>
      <c r="B271" s="7" t="n"/>
      <c r="C271" s="8" t="n"/>
      <c r="D271" s="8" t="n"/>
      <c r="E271" s="8" t="n"/>
      <c r="F271" s="9" t="n"/>
      <c r="G271" s="9" t="n"/>
      <c r="H271" s="10" t="n"/>
      <c r="I271" s="8" t="n"/>
      <c r="J271" s="8" t="n"/>
      <c r="K271" s="8" t="n"/>
      <c r="L271" s="11">
        <f>IF(AND(A271&lt;&gt;"",B271&lt;&gt;""),ROUND((B271-A271)*1440,0),"")</f>
        <v/>
      </c>
      <c r="M271" s="11">
        <f>IF(L271="","",IF(L271&lt;=10,"10分以内",IF(L271&lt;=60,"1時間以内",IF(L271&lt;=480,"8時間以内","8時間超"))))</f>
        <v/>
      </c>
      <c r="N271" s="11">
        <f>IF(A271="","",INT(HOUR(A271)/3)*3)</f>
        <v/>
      </c>
      <c r="O271" s="11">
        <f>IF(A271="","",CHOOSE(WEEKDAY(A271),"日","月","火","水","木","金","土"))</f>
        <v/>
      </c>
    </row>
    <row r="272">
      <c r="A272" s="7" t="n"/>
      <c r="B272" s="7" t="n"/>
      <c r="C272" s="8" t="n"/>
      <c r="D272" s="8" t="n"/>
      <c r="E272" s="8" t="n"/>
      <c r="F272" s="9" t="n"/>
      <c r="G272" s="9" t="n"/>
      <c r="H272" s="10" t="n"/>
      <c r="I272" s="8" t="n"/>
      <c r="J272" s="8" t="n"/>
      <c r="K272" s="8" t="n"/>
      <c r="L272" s="11">
        <f>IF(AND(A272&lt;&gt;"",B272&lt;&gt;""),ROUND((B272-A272)*1440,0),"")</f>
        <v/>
      </c>
      <c r="M272" s="11">
        <f>IF(L272="","",IF(L272&lt;=10,"10分以内",IF(L272&lt;=60,"1時間以内",IF(L272&lt;=480,"8時間以内","8時間超"))))</f>
        <v/>
      </c>
      <c r="N272" s="11">
        <f>IF(A272="","",INT(HOUR(A272)/3)*3)</f>
        <v/>
      </c>
      <c r="O272" s="11">
        <f>IF(A272="","",CHOOSE(WEEKDAY(A272),"日","月","火","水","木","金","土"))</f>
        <v/>
      </c>
    </row>
    <row r="273">
      <c r="A273" s="7" t="n"/>
      <c r="B273" s="7" t="n"/>
      <c r="C273" s="8" t="n"/>
      <c r="D273" s="8" t="n"/>
      <c r="E273" s="8" t="n"/>
      <c r="F273" s="9" t="n"/>
      <c r="G273" s="9" t="n"/>
      <c r="H273" s="10" t="n"/>
      <c r="I273" s="8" t="n"/>
      <c r="J273" s="8" t="n"/>
      <c r="K273" s="8" t="n"/>
      <c r="L273" s="11">
        <f>IF(AND(A273&lt;&gt;"",B273&lt;&gt;""),ROUND((B273-A273)*1440,0),"")</f>
        <v/>
      </c>
      <c r="M273" s="11">
        <f>IF(L273="","",IF(L273&lt;=10,"10分以内",IF(L273&lt;=60,"1時間以内",IF(L273&lt;=480,"8時間以内","8時間超"))))</f>
        <v/>
      </c>
      <c r="N273" s="11">
        <f>IF(A273="","",INT(HOUR(A273)/3)*3)</f>
        <v/>
      </c>
      <c r="O273" s="11">
        <f>IF(A273="","",CHOOSE(WEEKDAY(A273),"日","月","火","水","木","金","土"))</f>
        <v/>
      </c>
    </row>
    <row r="274">
      <c r="A274" s="7" t="n"/>
      <c r="B274" s="7" t="n"/>
      <c r="C274" s="8" t="n"/>
      <c r="D274" s="8" t="n"/>
      <c r="E274" s="8" t="n"/>
      <c r="F274" s="9" t="n"/>
      <c r="G274" s="9" t="n"/>
      <c r="H274" s="10" t="n"/>
      <c r="I274" s="8" t="n"/>
      <c r="J274" s="8" t="n"/>
      <c r="K274" s="8" t="n"/>
      <c r="L274" s="11">
        <f>IF(AND(A274&lt;&gt;"",B274&lt;&gt;""),ROUND((B274-A274)*1440,0),"")</f>
        <v/>
      </c>
      <c r="M274" s="11">
        <f>IF(L274="","",IF(L274&lt;=10,"10分以内",IF(L274&lt;=60,"1時間以内",IF(L274&lt;=480,"8時間以内","8時間超"))))</f>
        <v/>
      </c>
      <c r="N274" s="11">
        <f>IF(A274="","",INT(HOUR(A274)/3)*3)</f>
        <v/>
      </c>
      <c r="O274" s="11">
        <f>IF(A274="","",CHOOSE(WEEKDAY(A274),"日","月","火","水","木","金","土"))</f>
        <v/>
      </c>
    </row>
    <row r="275">
      <c r="A275" s="7" t="n"/>
      <c r="B275" s="7" t="n"/>
      <c r="C275" s="8" t="n"/>
      <c r="D275" s="8" t="n"/>
      <c r="E275" s="8" t="n"/>
      <c r="F275" s="9" t="n"/>
      <c r="G275" s="9" t="n"/>
      <c r="H275" s="10" t="n"/>
      <c r="I275" s="8" t="n"/>
      <c r="J275" s="8" t="n"/>
      <c r="K275" s="8" t="n"/>
      <c r="L275" s="11">
        <f>IF(AND(A275&lt;&gt;"",B275&lt;&gt;""),ROUND((B275-A275)*1440,0),"")</f>
        <v/>
      </c>
      <c r="M275" s="11">
        <f>IF(L275="","",IF(L275&lt;=10,"10分以内",IF(L275&lt;=60,"1時間以内",IF(L275&lt;=480,"8時間以内","8時間超"))))</f>
        <v/>
      </c>
      <c r="N275" s="11">
        <f>IF(A275="","",INT(HOUR(A275)/3)*3)</f>
        <v/>
      </c>
      <c r="O275" s="11">
        <f>IF(A275="","",CHOOSE(WEEKDAY(A275),"日","月","火","水","木","金","土"))</f>
        <v/>
      </c>
    </row>
    <row r="276">
      <c r="A276" s="7" t="n"/>
      <c r="B276" s="7" t="n"/>
      <c r="C276" s="8" t="n"/>
      <c r="D276" s="8" t="n"/>
      <c r="E276" s="8" t="n"/>
      <c r="F276" s="9" t="n"/>
      <c r="G276" s="9" t="n"/>
      <c r="H276" s="10" t="n"/>
      <c r="I276" s="8" t="n"/>
      <c r="J276" s="8" t="n"/>
      <c r="K276" s="8" t="n"/>
      <c r="L276" s="11">
        <f>IF(AND(A276&lt;&gt;"",B276&lt;&gt;""),ROUND((B276-A276)*1440,0),"")</f>
        <v/>
      </c>
      <c r="M276" s="11">
        <f>IF(L276="","",IF(L276&lt;=10,"10分以内",IF(L276&lt;=60,"1時間以内",IF(L276&lt;=480,"8時間以内","8時間超"))))</f>
        <v/>
      </c>
      <c r="N276" s="11">
        <f>IF(A276="","",INT(HOUR(A276)/3)*3)</f>
        <v/>
      </c>
      <c r="O276" s="11">
        <f>IF(A276="","",CHOOSE(WEEKDAY(A276),"日","月","火","水","木","金","土"))</f>
        <v/>
      </c>
    </row>
    <row r="277">
      <c r="A277" s="7" t="n"/>
      <c r="B277" s="7" t="n"/>
      <c r="C277" s="8" t="n"/>
      <c r="D277" s="8" t="n"/>
      <c r="E277" s="8" t="n"/>
      <c r="F277" s="9" t="n"/>
      <c r="G277" s="9" t="n"/>
      <c r="H277" s="10" t="n"/>
      <c r="I277" s="8" t="n"/>
      <c r="J277" s="8" t="n"/>
      <c r="K277" s="8" t="n"/>
      <c r="L277" s="11">
        <f>IF(AND(A277&lt;&gt;"",B277&lt;&gt;""),ROUND((B277-A277)*1440,0),"")</f>
        <v/>
      </c>
      <c r="M277" s="11">
        <f>IF(L277="","",IF(L277&lt;=10,"10分以内",IF(L277&lt;=60,"1時間以内",IF(L277&lt;=480,"8時間以内","8時間超"))))</f>
        <v/>
      </c>
      <c r="N277" s="11">
        <f>IF(A277="","",INT(HOUR(A277)/3)*3)</f>
        <v/>
      </c>
      <c r="O277" s="11">
        <f>IF(A277="","",CHOOSE(WEEKDAY(A277),"日","月","火","水","木","金","土"))</f>
        <v/>
      </c>
    </row>
    <row r="278">
      <c r="A278" s="7" t="n"/>
      <c r="B278" s="7" t="n"/>
      <c r="C278" s="8" t="n"/>
      <c r="D278" s="8" t="n"/>
      <c r="E278" s="8" t="n"/>
      <c r="F278" s="9" t="n"/>
      <c r="G278" s="9" t="n"/>
      <c r="H278" s="10" t="n"/>
      <c r="I278" s="8" t="n"/>
      <c r="J278" s="8" t="n"/>
      <c r="K278" s="8" t="n"/>
      <c r="L278" s="11">
        <f>IF(AND(A278&lt;&gt;"",B278&lt;&gt;""),ROUND((B278-A278)*1440,0),"")</f>
        <v/>
      </c>
      <c r="M278" s="11">
        <f>IF(L278="","",IF(L278&lt;=10,"10分以内",IF(L278&lt;=60,"1時間以内",IF(L278&lt;=480,"8時間以内","8時間超"))))</f>
        <v/>
      </c>
      <c r="N278" s="11">
        <f>IF(A278="","",INT(HOUR(A278)/3)*3)</f>
        <v/>
      </c>
      <c r="O278" s="11">
        <f>IF(A278="","",CHOOSE(WEEKDAY(A278),"日","月","火","水","木","金","土"))</f>
        <v/>
      </c>
    </row>
    <row r="279">
      <c r="A279" s="7" t="n"/>
      <c r="B279" s="7" t="n"/>
      <c r="C279" s="8" t="n"/>
      <c r="D279" s="8" t="n"/>
      <c r="E279" s="8" t="n"/>
      <c r="F279" s="9" t="n"/>
      <c r="G279" s="9" t="n"/>
      <c r="H279" s="10" t="n"/>
      <c r="I279" s="8" t="n"/>
      <c r="J279" s="8" t="n"/>
      <c r="K279" s="8" t="n"/>
      <c r="L279" s="11">
        <f>IF(AND(A279&lt;&gt;"",B279&lt;&gt;""),ROUND((B279-A279)*1440,0),"")</f>
        <v/>
      </c>
      <c r="M279" s="11">
        <f>IF(L279="","",IF(L279&lt;=10,"10分以内",IF(L279&lt;=60,"1時間以内",IF(L279&lt;=480,"8時間以内","8時間超"))))</f>
        <v/>
      </c>
      <c r="N279" s="11">
        <f>IF(A279="","",INT(HOUR(A279)/3)*3)</f>
        <v/>
      </c>
      <c r="O279" s="11">
        <f>IF(A279="","",CHOOSE(WEEKDAY(A279),"日","月","火","水","木","金","土"))</f>
        <v/>
      </c>
    </row>
    <row r="280">
      <c r="A280" s="7" t="n"/>
      <c r="B280" s="7" t="n"/>
      <c r="C280" s="8" t="n"/>
      <c r="D280" s="8" t="n"/>
      <c r="E280" s="8" t="n"/>
      <c r="F280" s="9" t="n"/>
      <c r="G280" s="9" t="n"/>
      <c r="H280" s="10" t="n"/>
      <c r="I280" s="8" t="n"/>
      <c r="J280" s="8" t="n"/>
      <c r="K280" s="8" t="n"/>
      <c r="L280" s="11">
        <f>IF(AND(A280&lt;&gt;"",B280&lt;&gt;""),ROUND((B280-A280)*1440,0),"")</f>
        <v/>
      </c>
      <c r="M280" s="11">
        <f>IF(L280="","",IF(L280&lt;=10,"10分以内",IF(L280&lt;=60,"1時間以内",IF(L280&lt;=480,"8時間以内","8時間超"))))</f>
        <v/>
      </c>
      <c r="N280" s="11">
        <f>IF(A280="","",INT(HOUR(A280)/3)*3)</f>
        <v/>
      </c>
      <c r="O280" s="11">
        <f>IF(A280="","",CHOOSE(WEEKDAY(A280),"日","月","火","水","木","金","土"))</f>
        <v/>
      </c>
    </row>
    <row r="281">
      <c r="A281" s="7" t="n"/>
      <c r="B281" s="7" t="n"/>
      <c r="C281" s="8" t="n"/>
      <c r="D281" s="8" t="n"/>
      <c r="E281" s="8" t="n"/>
      <c r="F281" s="9" t="n"/>
      <c r="G281" s="9" t="n"/>
      <c r="H281" s="10" t="n"/>
      <c r="I281" s="8" t="n"/>
      <c r="J281" s="8" t="n"/>
      <c r="K281" s="8" t="n"/>
      <c r="L281" s="11">
        <f>IF(AND(A281&lt;&gt;"",B281&lt;&gt;""),ROUND((B281-A281)*1440,0),"")</f>
        <v/>
      </c>
      <c r="M281" s="11">
        <f>IF(L281="","",IF(L281&lt;=10,"10分以内",IF(L281&lt;=60,"1時間以内",IF(L281&lt;=480,"8時間以内","8時間超"))))</f>
        <v/>
      </c>
      <c r="N281" s="11">
        <f>IF(A281="","",INT(HOUR(A281)/3)*3)</f>
        <v/>
      </c>
      <c r="O281" s="11">
        <f>IF(A281="","",CHOOSE(WEEKDAY(A281),"日","月","火","水","木","金","土"))</f>
        <v/>
      </c>
    </row>
    <row r="282">
      <c r="A282" s="7" t="n"/>
      <c r="B282" s="7" t="n"/>
      <c r="C282" s="8" t="n"/>
      <c r="D282" s="8" t="n"/>
      <c r="E282" s="8" t="n"/>
      <c r="F282" s="9" t="n"/>
      <c r="G282" s="9" t="n"/>
      <c r="H282" s="10" t="n"/>
      <c r="I282" s="8" t="n"/>
      <c r="J282" s="8" t="n"/>
      <c r="K282" s="8" t="n"/>
      <c r="L282" s="11">
        <f>IF(AND(A282&lt;&gt;"",B282&lt;&gt;""),ROUND((B282-A282)*1440,0),"")</f>
        <v/>
      </c>
      <c r="M282" s="11">
        <f>IF(L282="","",IF(L282&lt;=10,"10分以内",IF(L282&lt;=60,"1時間以内",IF(L282&lt;=480,"8時間以内","8時間超"))))</f>
        <v/>
      </c>
      <c r="N282" s="11">
        <f>IF(A282="","",INT(HOUR(A282)/3)*3)</f>
        <v/>
      </c>
      <c r="O282" s="11">
        <f>IF(A282="","",CHOOSE(WEEKDAY(A282),"日","月","火","水","木","金","土"))</f>
        <v/>
      </c>
    </row>
    <row r="283">
      <c r="A283" s="7" t="n"/>
      <c r="B283" s="7" t="n"/>
      <c r="C283" s="8" t="n"/>
      <c r="D283" s="8" t="n"/>
      <c r="E283" s="8" t="n"/>
      <c r="F283" s="9" t="n"/>
      <c r="G283" s="9" t="n"/>
      <c r="H283" s="10" t="n"/>
      <c r="I283" s="8" t="n"/>
      <c r="J283" s="8" t="n"/>
      <c r="K283" s="8" t="n"/>
      <c r="L283" s="11">
        <f>IF(AND(A283&lt;&gt;"",B283&lt;&gt;""),ROUND((B283-A283)*1440,0),"")</f>
        <v/>
      </c>
      <c r="M283" s="11">
        <f>IF(L283="","",IF(L283&lt;=10,"10分以内",IF(L283&lt;=60,"1時間以内",IF(L283&lt;=480,"8時間以内","8時間超"))))</f>
        <v/>
      </c>
      <c r="N283" s="11">
        <f>IF(A283="","",INT(HOUR(A283)/3)*3)</f>
        <v/>
      </c>
      <c r="O283" s="11">
        <f>IF(A283="","",CHOOSE(WEEKDAY(A283),"日","月","火","水","木","金","土"))</f>
        <v/>
      </c>
    </row>
    <row r="284">
      <c r="A284" s="7" t="n"/>
      <c r="B284" s="7" t="n"/>
      <c r="C284" s="8" t="n"/>
      <c r="D284" s="8" t="n"/>
      <c r="E284" s="8" t="n"/>
      <c r="F284" s="9" t="n"/>
      <c r="G284" s="9" t="n"/>
      <c r="H284" s="10" t="n"/>
      <c r="I284" s="8" t="n"/>
      <c r="J284" s="8" t="n"/>
      <c r="K284" s="8" t="n"/>
      <c r="L284" s="11">
        <f>IF(AND(A284&lt;&gt;"",B284&lt;&gt;""),ROUND((B284-A284)*1440,0),"")</f>
        <v/>
      </c>
      <c r="M284" s="11">
        <f>IF(L284="","",IF(L284&lt;=10,"10分以内",IF(L284&lt;=60,"1時間以内",IF(L284&lt;=480,"8時間以内","8時間超"))))</f>
        <v/>
      </c>
      <c r="N284" s="11">
        <f>IF(A284="","",INT(HOUR(A284)/3)*3)</f>
        <v/>
      </c>
      <c r="O284" s="11">
        <f>IF(A284="","",CHOOSE(WEEKDAY(A284),"日","月","火","水","木","金","土"))</f>
        <v/>
      </c>
    </row>
    <row r="285">
      <c r="A285" s="7" t="n"/>
      <c r="B285" s="7" t="n"/>
      <c r="C285" s="8" t="n"/>
      <c r="D285" s="8" t="n"/>
      <c r="E285" s="8" t="n"/>
      <c r="F285" s="9" t="n"/>
      <c r="G285" s="9" t="n"/>
      <c r="H285" s="10" t="n"/>
      <c r="I285" s="8" t="n"/>
      <c r="J285" s="8" t="n"/>
      <c r="K285" s="8" t="n"/>
      <c r="L285" s="11">
        <f>IF(AND(A285&lt;&gt;"",B285&lt;&gt;""),ROUND((B285-A285)*1440,0),"")</f>
        <v/>
      </c>
      <c r="M285" s="11">
        <f>IF(L285="","",IF(L285&lt;=10,"10分以内",IF(L285&lt;=60,"1時間以内",IF(L285&lt;=480,"8時間以内","8時間超"))))</f>
        <v/>
      </c>
      <c r="N285" s="11">
        <f>IF(A285="","",INT(HOUR(A285)/3)*3)</f>
        <v/>
      </c>
      <c r="O285" s="11">
        <f>IF(A285="","",CHOOSE(WEEKDAY(A285),"日","月","火","水","木","金","土"))</f>
        <v/>
      </c>
    </row>
    <row r="286">
      <c r="A286" s="7" t="n"/>
      <c r="B286" s="7" t="n"/>
      <c r="C286" s="8" t="n"/>
      <c r="D286" s="8" t="n"/>
      <c r="E286" s="8" t="n"/>
      <c r="F286" s="9" t="n"/>
      <c r="G286" s="9" t="n"/>
      <c r="H286" s="10" t="n"/>
      <c r="I286" s="8" t="n"/>
      <c r="J286" s="8" t="n"/>
      <c r="K286" s="8" t="n"/>
      <c r="L286" s="11">
        <f>IF(AND(A286&lt;&gt;"",B286&lt;&gt;""),ROUND((B286-A286)*1440,0),"")</f>
        <v/>
      </c>
      <c r="M286" s="11">
        <f>IF(L286="","",IF(L286&lt;=10,"10分以内",IF(L286&lt;=60,"1時間以内",IF(L286&lt;=480,"8時間以内","8時間超"))))</f>
        <v/>
      </c>
      <c r="N286" s="11">
        <f>IF(A286="","",INT(HOUR(A286)/3)*3)</f>
        <v/>
      </c>
      <c r="O286" s="11">
        <f>IF(A286="","",CHOOSE(WEEKDAY(A286),"日","月","火","水","木","金","土"))</f>
        <v/>
      </c>
    </row>
    <row r="287">
      <c r="A287" s="7" t="n"/>
      <c r="B287" s="7" t="n"/>
      <c r="C287" s="8" t="n"/>
      <c r="D287" s="8" t="n"/>
      <c r="E287" s="8" t="n"/>
      <c r="F287" s="9" t="n"/>
      <c r="G287" s="9" t="n"/>
      <c r="H287" s="10" t="n"/>
      <c r="I287" s="8" t="n"/>
      <c r="J287" s="8" t="n"/>
      <c r="K287" s="8" t="n"/>
      <c r="L287" s="11">
        <f>IF(AND(A287&lt;&gt;"",B287&lt;&gt;""),ROUND((B287-A287)*1440,0),"")</f>
        <v/>
      </c>
      <c r="M287" s="11">
        <f>IF(L287="","",IF(L287&lt;=10,"10分以内",IF(L287&lt;=60,"1時間以内",IF(L287&lt;=480,"8時間以内","8時間超"))))</f>
        <v/>
      </c>
      <c r="N287" s="11">
        <f>IF(A287="","",INT(HOUR(A287)/3)*3)</f>
        <v/>
      </c>
      <c r="O287" s="11">
        <f>IF(A287="","",CHOOSE(WEEKDAY(A287),"日","月","火","水","木","金","土"))</f>
        <v/>
      </c>
    </row>
    <row r="288">
      <c r="A288" s="7" t="n"/>
      <c r="B288" s="7" t="n"/>
      <c r="C288" s="8" t="n"/>
      <c r="D288" s="8" t="n"/>
      <c r="E288" s="8" t="n"/>
      <c r="F288" s="9" t="n"/>
      <c r="G288" s="9" t="n"/>
      <c r="H288" s="10" t="n"/>
      <c r="I288" s="8" t="n"/>
      <c r="J288" s="8" t="n"/>
      <c r="K288" s="8" t="n"/>
      <c r="L288" s="11">
        <f>IF(AND(A288&lt;&gt;"",B288&lt;&gt;""),ROUND((B288-A288)*1440,0),"")</f>
        <v/>
      </c>
      <c r="M288" s="11">
        <f>IF(L288="","",IF(L288&lt;=10,"10分以内",IF(L288&lt;=60,"1時間以内",IF(L288&lt;=480,"8時間以内","8時間超"))))</f>
        <v/>
      </c>
      <c r="N288" s="11">
        <f>IF(A288="","",INT(HOUR(A288)/3)*3)</f>
        <v/>
      </c>
      <c r="O288" s="11">
        <f>IF(A288="","",CHOOSE(WEEKDAY(A288),"日","月","火","水","木","金","土"))</f>
        <v/>
      </c>
    </row>
    <row r="289">
      <c r="A289" s="7" t="n"/>
      <c r="B289" s="7" t="n"/>
      <c r="C289" s="8" t="n"/>
      <c r="D289" s="8" t="n"/>
      <c r="E289" s="8" t="n"/>
      <c r="F289" s="9" t="n"/>
      <c r="G289" s="9" t="n"/>
      <c r="H289" s="10" t="n"/>
      <c r="I289" s="8" t="n"/>
      <c r="J289" s="8" t="n"/>
      <c r="K289" s="8" t="n"/>
      <c r="L289" s="11">
        <f>IF(AND(A289&lt;&gt;"",B289&lt;&gt;""),ROUND((B289-A289)*1440,0),"")</f>
        <v/>
      </c>
      <c r="M289" s="11">
        <f>IF(L289="","",IF(L289&lt;=10,"10分以内",IF(L289&lt;=60,"1時間以内",IF(L289&lt;=480,"8時間以内","8時間超"))))</f>
        <v/>
      </c>
      <c r="N289" s="11">
        <f>IF(A289="","",INT(HOUR(A289)/3)*3)</f>
        <v/>
      </c>
      <c r="O289" s="11">
        <f>IF(A289="","",CHOOSE(WEEKDAY(A289),"日","月","火","水","木","金","土"))</f>
        <v/>
      </c>
    </row>
    <row r="290">
      <c r="A290" s="7" t="n"/>
      <c r="B290" s="7" t="n"/>
      <c r="C290" s="8" t="n"/>
      <c r="D290" s="8" t="n"/>
      <c r="E290" s="8" t="n"/>
      <c r="F290" s="9" t="n"/>
      <c r="G290" s="9" t="n"/>
      <c r="H290" s="10" t="n"/>
      <c r="I290" s="8" t="n"/>
      <c r="J290" s="8" t="n"/>
      <c r="K290" s="8" t="n"/>
      <c r="L290" s="11">
        <f>IF(AND(A290&lt;&gt;"",B290&lt;&gt;""),ROUND((B290-A290)*1440,0),"")</f>
        <v/>
      </c>
      <c r="M290" s="11">
        <f>IF(L290="","",IF(L290&lt;=10,"10分以内",IF(L290&lt;=60,"1時間以内",IF(L290&lt;=480,"8時間以内","8時間超"))))</f>
        <v/>
      </c>
      <c r="N290" s="11">
        <f>IF(A290="","",INT(HOUR(A290)/3)*3)</f>
        <v/>
      </c>
      <c r="O290" s="11">
        <f>IF(A290="","",CHOOSE(WEEKDAY(A290),"日","月","火","水","木","金","土"))</f>
        <v/>
      </c>
    </row>
    <row r="291">
      <c r="A291" s="7" t="n"/>
      <c r="B291" s="7" t="n"/>
      <c r="C291" s="8" t="n"/>
      <c r="D291" s="8" t="n"/>
      <c r="E291" s="8" t="n"/>
      <c r="F291" s="9" t="n"/>
      <c r="G291" s="9" t="n"/>
      <c r="H291" s="10" t="n"/>
      <c r="I291" s="8" t="n"/>
      <c r="J291" s="8" t="n"/>
      <c r="K291" s="8" t="n"/>
      <c r="L291" s="11">
        <f>IF(AND(A291&lt;&gt;"",B291&lt;&gt;""),ROUND((B291-A291)*1440,0),"")</f>
        <v/>
      </c>
      <c r="M291" s="11">
        <f>IF(L291="","",IF(L291&lt;=10,"10分以内",IF(L291&lt;=60,"1時間以内",IF(L291&lt;=480,"8時間以内","8時間超"))))</f>
        <v/>
      </c>
      <c r="N291" s="11">
        <f>IF(A291="","",INT(HOUR(A291)/3)*3)</f>
        <v/>
      </c>
      <c r="O291" s="11">
        <f>IF(A291="","",CHOOSE(WEEKDAY(A291),"日","月","火","水","木","金","土"))</f>
        <v/>
      </c>
    </row>
    <row r="292">
      <c r="A292" s="7" t="n"/>
      <c r="B292" s="7" t="n"/>
      <c r="C292" s="8" t="n"/>
      <c r="D292" s="8" t="n"/>
      <c r="E292" s="8" t="n"/>
      <c r="F292" s="9" t="n"/>
      <c r="G292" s="9" t="n"/>
      <c r="H292" s="10" t="n"/>
      <c r="I292" s="8" t="n"/>
      <c r="J292" s="8" t="n"/>
      <c r="K292" s="8" t="n"/>
      <c r="L292" s="11">
        <f>IF(AND(A292&lt;&gt;"",B292&lt;&gt;""),ROUND((B292-A292)*1440,0),"")</f>
        <v/>
      </c>
      <c r="M292" s="11">
        <f>IF(L292="","",IF(L292&lt;=10,"10分以内",IF(L292&lt;=60,"1時間以内",IF(L292&lt;=480,"8時間以内","8時間超"))))</f>
        <v/>
      </c>
      <c r="N292" s="11">
        <f>IF(A292="","",INT(HOUR(A292)/3)*3)</f>
        <v/>
      </c>
      <c r="O292" s="11">
        <f>IF(A292="","",CHOOSE(WEEKDAY(A292),"日","月","火","水","木","金","土"))</f>
        <v/>
      </c>
    </row>
    <row r="293">
      <c r="A293" s="7" t="n"/>
      <c r="B293" s="7" t="n"/>
      <c r="C293" s="8" t="n"/>
      <c r="D293" s="8" t="n"/>
      <c r="E293" s="8" t="n"/>
      <c r="F293" s="9" t="n"/>
      <c r="G293" s="9" t="n"/>
      <c r="H293" s="10" t="n"/>
      <c r="I293" s="8" t="n"/>
      <c r="J293" s="8" t="n"/>
      <c r="K293" s="8" t="n"/>
      <c r="L293" s="11">
        <f>IF(AND(A293&lt;&gt;"",B293&lt;&gt;""),ROUND((B293-A293)*1440,0),"")</f>
        <v/>
      </c>
      <c r="M293" s="11">
        <f>IF(L293="","",IF(L293&lt;=10,"10分以内",IF(L293&lt;=60,"1時間以内",IF(L293&lt;=480,"8時間以内","8時間超"))))</f>
        <v/>
      </c>
      <c r="N293" s="11">
        <f>IF(A293="","",INT(HOUR(A293)/3)*3)</f>
        <v/>
      </c>
      <c r="O293" s="11">
        <f>IF(A293="","",CHOOSE(WEEKDAY(A293),"日","月","火","水","木","金","土"))</f>
        <v/>
      </c>
    </row>
    <row r="294">
      <c r="A294" s="7" t="n"/>
      <c r="B294" s="7" t="n"/>
      <c r="C294" s="8" t="n"/>
      <c r="D294" s="8" t="n"/>
      <c r="E294" s="8" t="n"/>
      <c r="F294" s="9" t="n"/>
      <c r="G294" s="9" t="n"/>
      <c r="H294" s="10" t="n"/>
      <c r="I294" s="8" t="n"/>
      <c r="J294" s="8" t="n"/>
      <c r="K294" s="8" t="n"/>
      <c r="L294" s="11">
        <f>IF(AND(A294&lt;&gt;"",B294&lt;&gt;""),ROUND((B294-A294)*1440,0),"")</f>
        <v/>
      </c>
      <c r="M294" s="11">
        <f>IF(L294="","",IF(L294&lt;=10,"10分以内",IF(L294&lt;=60,"1時間以内",IF(L294&lt;=480,"8時間以内","8時間超"))))</f>
        <v/>
      </c>
      <c r="N294" s="11">
        <f>IF(A294="","",INT(HOUR(A294)/3)*3)</f>
        <v/>
      </c>
      <c r="O294" s="11">
        <f>IF(A294="","",CHOOSE(WEEKDAY(A294),"日","月","火","水","木","金","土"))</f>
        <v/>
      </c>
    </row>
    <row r="295">
      <c r="A295" s="7" t="n"/>
      <c r="B295" s="7" t="n"/>
      <c r="C295" s="8" t="n"/>
      <c r="D295" s="8" t="n"/>
      <c r="E295" s="8" t="n"/>
      <c r="F295" s="9" t="n"/>
      <c r="G295" s="9" t="n"/>
      <c r="H295" s="10" t="n"/>
      <c r="I295" s="8" t="n"/>
      <c r="J295" s="8" t="n"/>
      <c r="K295" s="8" t="n"/>
      <c r="L295" s="11">
        <f>IF(AND(A295&lt;&gt;"",B295&lt;&gt;""),ROUND((B295-A295)*1440,0),"")</f>
        <v/>
      </c>
      <c r="M295" s="11">
        <f>IF(L295="","",IF(L295&lt;=10,"10分以内",IF(L295&lt;=60,"1時間以内",IF(L295&lt;=480,"8時間以内","8時間超"))))</f>
        <v/>
      </c>
      <c r="N295" s="11">
        <f>IF(A295="","",INT(HOUR(A295)/3)*3)</f>
        <v/>
      </c>
      <c r="O295" s="11">
        <f>IF(A295="","",CHOOSE(WEEKDAY(A295),"日","月","火","水","木","金","土"))</f>
        <v/>
      </c>
    </row>
    <row r="296">
      <c r="A296" s="7" t="n"/>
      <c r="B296" s="7" t="n"/>
      <c r="C296" s="8" t="n"/>
      <c r="D296" s="8" t="n"/>
      <c r="E296" s="8" t="n"/>
      <c r="F296" s="9" t="n"/>
      <c r="G296" s="9" t="n"/>
      <c r="H296" s="10" t="n"/>
      <c r="I296" s="8" t="n"/>
      <c r="J296" s="8" t="n"/>
      <c r="K296" s="8" t="n"/>
      <c r="L296" s="11">
        <f>IF(AND(A296&lt;&gt;"",B296&lt;&gt;""),ROUND((B296-A296)*1440,0),"")</f>
        <v/>
      </c>
      <c r="M296" s="11">
        <f>IF(L296="","",IF(L296&lt;=10,"10分以内",IF(L296&lt;=60,"1時間以内",IF(L296&lt;=480,"8時間以内","8時間超"))))</f>
        <v/>
      </c>
      <c r="N296" s="11">
        <f>IF(A296="","",INT(HOUR(A296)/3)*3)</f>
        <v/>
      </c>
      <c r="O296" s="11">
        <f>IF(A296="","",CHOOSE(WEEKDAY(A296),"日","月","火","水","木","金","土"))</f>
        <v/>
      </c>
    </row>
    <row r="297">
      <c r="A297" s="7" t="n"/>
      <c r="B297" s="7" t="n"/>
      <c r="C297" s="8" t="n"/>
      <c r="D297" s="8" t="n"/>
      <c r="E297" s="8" t="n"/>
      <c r="F297" s="9" t="n"/>
      <c r="G297" s="9" t="n"/>
      <c r="H297" s="10" t="n"/>
      <c r="I297" s="8" t="n"/>
      <c r="J297" s="8" t="n"/>
      <c r="K297" s="8" t="n"/>
      <c r="L297" s="11">
        <f>IF(AND(A297&lt;&gt;"",B297&lt;&gt;""),ROUND((B297-A297)*1440,0),"")</f>
        <v/>
      </c>
      <c r="M297" s="11">
        <f>IF(L297="","",IF(L297&lt;=10,"10分以内",IF(L297&lt;=60,"1時間以内",IF(L297&lt;=480,"8時間以内","8時間超"))))</f>
        <v/>
      </c>
      <c r="N297" s="11">
        <f>IF(A297="","",INT(HOUR(A297)/3)*3)</f>
        <v/>
      </c>
      <c r="O297" s="11">
        <f>IF(A297="","",CHOOSE(WEEKDAY(A297),"日","月","火","水","木","金","土"))</f>
        <v/>
      </c>
    </row>
    <row r="298">
      <c r="A298" s="7" t="n"/>
      <c r="B298" s="7" t="n"/>
      <c r="C298" s="8" t="n"/>
      <c r="D298" s="8" t="n"/>
      <c r="E298" s="8" t="n"/>
      <c r="F298" s="9" t="n"/>
      <c r="G298" s="9" t="n"/>
      <c r="H298" s="10" t="n"/>
      <c r="I298" s="8" t="n"/>
      <c r="J298" s="8" t="n"/>
      <c r="K298" s="8" t="n"/>
      <c r="L298" s="11">
        <f>IF(AND(A298&lt;&gt;"",B298&lt;&gt;""),ROUND((B298-A298)*1440,0),"")</f>
        <v/>
      </c>
      <c r="M298" s="11">
        <f>IF(L298="","",IF(L298&lt;=10,"10分以内",IF(L298&lt;=60,"1時間以内",IF(L298&lt;=480,"8時間以内","8時間超"))))</f>
        <v/>
      </c>
      <c r="N298" s="11">
        <f>IF(A298="","",INT(HOUR(A298)/3)*3)</f>
        <v/>
      </c>
      <c r="O298" s="11">
        <f>IF(A298="","",CHOOSE(WEEKDAY(A298),"日","月","火","水","木","金","土"))</f>
        <v/>
      </c>
    </row>
    <row r="299">
      <c r="A299" s="7" t="n"/>
      <c r="B299" s="7" t="n"/>
      <c r="C299" s="8" t="n"/>
      <c r="D299" s="8" t="n"/>
      <c r="E299" s="8" t="n"/>
      <c r="F299" s="9" t="n"/>
      <c r="G299" s="9" t="n"/>
      <c r="H299" s="10" t="n"/>
      <c r="I299" s="8" t="n"/>
      <c r="J299" s="8" t="n"/>
      <c r="K299" s="8" t="n"/>
      <c r="L299" s="11">
        <f>IF(AND(A299&lt;&gt;"",B299&lt;&gt;""),ROUND((B299-A299)*1440,0),"")</f>
        <v/>
      </c>
      <c r="M299" s="11">
        <f>IF(L299="","",IF(L299&lt;=10,"10分以内",IF(L299&lt;=60,"1時間以内",IF(L299&lt;=480,"8時間以内","8時間超"))))</f>
        <v/>
      </c>
      <c r="N299" s="11">
        <f>IF(A299="","",INT(HOUR(A299)/3)*3)</f>
        <v/>
      </c>
      <c r="O299" s="11">
        <f>IF(A299="","",CHOOSE(WEEKDAY(A299),"日","月","火","水","木","金","土"))</f>
        <v/>
      </c>
    </row>
    <row r="300">
      <c r="A300" s="7" t="n"/>
      <c r="B300" s="7" t="n"/>
      <c r="C300" s="8" t="n"/>
      <c r="D300" s="8" t="n"/>
      <c r="E300" s="8" t="n"/>
      <c r="F300" s="9" t="n"/>
      <c r="G300" s="9" t="n"/>
      <c r="H300" s="10" t="n"/>
      <c r="I300" s="8" t="n"/>
      <c r="J300" s="8" t="n"/>
      <c r="K300" s="8" t="n"/>
      <c r="L300" s="11">
        <f>IF(AND(A300&lt;&gt;"",B300&lt;&gt;""),ROUND((B300-A300)*1440,0),"")</f>
        <v/>
      </c>
      <c r="M300" s="11">
        <f>IF(L300="","",IF(L300&lt;=10,"10分以内",IF(L300&lt;=60,"1時間以内",IF(L300&lt;=480,"8時間以内","8時間超"))))</f>
        <v/>
      </c>
      <c r="N300" s="11">
        <f>IF(A300="","",INT(HOUR(A300)/3)*3)</f>
        <v/>
      </c>
      <c r="O300" s="11">
        <f>IF(A300="","",CHOOSE(WEEKDAY(A300),"日","月","火","水","木","金","土"))</f>
        <v/>
      </c>
    </row>
    <row r="301">
      <c r="A301" s="7" t="n"/>
      <c r="B301" s="7" t="n"/>
      <c r="C301" s="8" t="n"/>
      <c r="D301" s="8" t="n"/>
      <c r="E301" s="8" t="n"/>
      <c r="F301" s="9" t="n"/>
      <c r="G301" s="9" t="n"/>
      <c r="H301" s="10" t="n"/>
      <c r="I301" s="8" t="n"/>
      <c r="J301" s="8" t="n"/>
      <c r="K301" s="8" t="n"/>
      <c r="L301" s="11">
        <f>IF(AND(A301&lt;&gt;"",B301&lt;&gt;""),ROUND((B301-A301)*1440,0),"")</f>
        <v/>
      </c>
      <c r="M301" s="11">
        <f>IF(L301="","",IF(L301&lt;=10,"10分以内",IF(L301&lt;=60,"1時間以内",IF(L301&lt;=480,"8時間以内","8時間超"))))</f>
        <v/>
      </c>
      <c r="N301" s="11">
        <f>IF(A301="","",INT(HOUR(A301)/3)*3)</f>
        <v/>
      </c>
      <c r="O301" s="11">
        <f>IF(A301="","",CHOOSE(WEEKDAY(A301),"日","月","火","水","木","金","土"))</f>
        <v/>
      </c>
    </row>
    <row r="302">
      <c r="A302" s="7" t="n"/>
      <c r="B302" s="7" t="n"/>
      <c r="C302" s="8" t="n"/>
      <c r="D302" s="8" t="n"/>
      <c r="E302" s="8" t="n"/>
      <c r="F302" s="9" t="n"/>
      <c r="G302" s="9" t="n"/>
      <c r="H302" s="10" t="n"/>
      <c r="I302" s="8" t="n"/>
      <c r="J302" s="8" t="n"/>
      <c r="K302" s="8" t="n"/>
      <c r="L302" s="11">
        <f>IF(AND(A302&lt;&gt;"",B302&lt;&gt;""),ROUND((B302-A302)*1440,0),"")</f>
        <v/>
      </c>
      <c r="M302" s="11">
        <f>IF(L302="","",IF(L302&lt;=10,"10分以内",IF(L302&lt;=60,"1時間以内",IF(L302&lt;=480,"8時間以内","8時間超"))))</f>
        <v/>
      </c>
      <c r="N302" s="11">
        <f>IF(A302="","",INT(HOUR(A302)/3)*3)</f>
        <v/>
      </c>
      <c r="O302" s="11">
        <f>IF(A302="","",CHOOSE(WEEKDAY(A302),"日","月","火","水","木","金","土"))</f>
        <v/>
      </c>
    </row>
    <row r="303">
      <c r="A303" s="7" t="n"/>
      <c r="B303" s="7" t="n"/>
      <c r="C303" s="8" t="n"/>
      <c r="D303" s="8" t="n"/>
      <c r="E303" s="8" t="n"/>
      <c r="F303" s="9" t="n"/>
      <c r="G303" s="9" t="n"/>
      <c r="H303" s="10" t="n"/>
      <c r="I303" s="8" t="n"/>
      <c r="J303" s="8" t="n"/>
      <c r="K303" s="8" t="n"/>
      <c r="L303" s="11">
        <f>IF(AND(A303&lt;&gt;"",B303&lt;&gt;""),ROUND((B303-A303)*1440,0),"")</f>
        <v/>
      </c>
      <c r="M303" s="11">
        <f>IF(L303="","",IF(L303&lt;=10,"10分以内",IF(L303&lt;=60,"1時間以内",IF(L303&lt;=480,"8時間以内","8時間超"))))</f>
        <v/>
      </c>
      <c r="N303" s="11">
        <f>IF(A303="","",INT(HOUR(A303)/3)*3)</f>
        <v/>
      </c>
      <c r="O303" s="11">
        <f>IF(A303="","",CHOOSE(WEEKDAY(A303),"日","月","火","水","木","金","土"))</f>
        <v/>
      </c>
    </row>
    <row r="304">
      <c r="A304" s="7" t="n"/>
      <c r="B304" s="7" t="n"/>
      <c r="C304" s="8" t="n"/>
      <c r="D304" s="8" t="n"/>
      <c r="E304" s="8" t="n"/>
      <c r="F304" s="9" t="n"/>
      <c r="G304" s="9" t="n"/>
      <c r="H304" s="10" t="n"/>
      <c r="I304" s="8" t="n"/>
      <c r="J304" s="8" t="n"/>
      <c r="K304" s="8" t="n"/>
      <c r="L304" s="11">
        <f>IF(AND(A304&lt;&gt;"",B304&lt;&gt;""),ROUND((B304-A304)*1440,0),"")</f>
        <v/>
      </c>
      <c r="M304" s="11">
        <f>IF(L304="","",IF(L304&lt;=10,"10分以内",IF(L304&lt;=60,"1時間以内",IF(L304&lt;=480,"8時間以内","8時間超"))))</f>
        <v/>
      </c>
      <c r="N304" s="11">
        <f>IF(A304="","",INT(HOUR(A304)/3)*3)</f>
        <v/>
      </c>
      <c r="O304" s="11">
        <f>IF(A304="","",CHOOSE(WEEKDAY(A304),"日","月","火","水","木","金","土"))</f>
        <v/>
      </c>
    </row>
    <row r="305">
      <c r="A305" s="7" t="n"/>
      <c r="B305" s="7" t="n"/>
      <c r="C305" s="8" t="n"/>
      <c r="D305" s="8" t="n"/>
      <c r="E305" s="8" t="n"/>
      <c r="F305" s="9" t="n"/>
      <c r="G305" s="9" t="n"/>
      <c r="H305" s="10" t="n"/>
      <c r="I305" s="8" t="n"/>
      <c r="J305" s="8" t="n"/>
      <c r="K305" s="8" t="n"/>
      <c r="L305" s="11">
        <f>IF(AND(A305&lt;&gt;"",B305&lt;&gt;""),ROUND((B305-A305)*1440,0),"")</f>
        <v/>
      </c>
      <c r="M305" s="11">
        <f>IF(L305="","",IF(L305&lt;=10,"10分以内",IF(L305&lt;=60,"1時間以内",IF(L305&lt;=480,"8時間以内","8時間超"))))</f>
        <v/>
      </c>
      <c r="N305" s="11">
        <f>IF(A305="","",INT(HOUR(A305)/3)*3)</f>
        <v/>
      </c>
      <c r="O305" s="11">
        <f>IF(A305="","",CHOOSE(WEEKDAY(A305),"日","月","火","水","木","金","土"))</f>
        <v/>
      </c>
    </row>
    <row r="306">
      <c r="A306" s="7" t="n"/>
      <c r="B306" s="7" t="n"/>
      <c r="C306" s="8" t="n"/>
      <c r="D306" s="8" t="n"/>
      <c r="E306" s="8" t="n"/>
      <c r="F306" s="9" t="n"/>
      <c r="G306" s="9" t="n"/>
      <c r="H306" s="10" t="n"/>
      <c r="I306" s="8" t="n"/>
      <c r="J306" s="8" t="n"/>
      <c r="K306" s="8" t="n"/>
      <c r="L306" s="11">
        <f>IF(AND(A306&lt;&gt;"",B306&lt;&gt;""),ROUND((B306-A306)*1440,0),"")</f>
        <v/>
      </c>
      <c r="M306" s="11">
        <f>IF(L306="","",IF(L306&lt;=10,"10分以内",IF(L306&lt;=60,"1時間以内",IF(L306&lt;=480,"8時間以内","8時間超"))))</f>
        <v/>
      </c>
      <c r="N306" s="11">
        <f>IF(A306="","",INT(HOUR(A306)/3)*3)</f>
        <v/>
      </c>
      <c r="O306" s="11">
        <f>IF(A306="","",CHOOSE(WEEKDAY(A306),"日","月","火","水","木","金","土"))</f>
        <v/>
      </c>
    </row>
    <row r="307">
      <c r="A307" s="7" t="n"/>
      <c r="B307" s="7" t="n"/>
      <c r="C307" s="8" t="n"/>
      <c r="D307" s="8" t="n"/>
      <c r="E307" s="8" t="n"/>
      <c r="F307" s="9" t="n"/>
      <c r="G307" s="9" t="n"/>
      <c r="H307" s="10" t="n"/>
      <c r="I307" s="8" t="n"/>
      <c r="J307" s="8" t="n"/>
      <c r="K307" s="8" t="n"/>
      <c r="L307" s="11">
        <f>IF(AND(A307&lt;&gt;"",B307&lt;&gt;""),ROUND((B307-A307)*1440,0),"")</f>
        <v/>
      </c>
      <c r="M307" s="11">
        <f>IF(L307="","",IF(L307&lt;=10,"10分以内",IF(L307&lt;=60,"1時間以内",IF(L307&lt;=480,"8時間以内","8時間超"))))</f>
        <v/>
      </c>
      <c r="N307" s="11">
        <f>IF(A307="","",INT(HOUR(A307)/3)*3)</f>
        <v/>
      </c>
      <c r="O307" s="11">
        <f>IF(A307="","",CHOOSE(WEEKDAY(A307),"日","月","火","水","木","金","土"))</f>
        <v/>
      </c>
    </row>
    <row r="308">
      <c r="A308" s="7" t="n"/>
      <c r="B308" s="7" t="n"/>
      <c r="C308" s="8" t="n"/>
      <c r="D308" s="8" t="n"/>
      <c r="E308" s="8" t="n"/>
      <c r="F308" s="9" t="n"/>
      <c r="G308" s="9" t="n"/>
      <c r="H308" s="10" t="n"/>
      <c r="I308" s="8" t="n"/>
      <c r="J308" s="8" t="n"/>
      <c r="K308" s="8" t="n"/>
      <c r="L308" s="11">
        <f>IF(AND(A308&lt;&gt;"",B308&lt;&gt;""),ROUND((B308-A308)*1440,0),"")</f>
        <v/>
      </c>
      <c r="M308" s="11">
        <f>IF(L308="","",IF(L308&lt;=10,"10分以内",IF(L308&lt;=60,"1時間以内",IF(L308&lt;=480,"8時間以内","8時間超"))))</f>
        <v/>
      </c>
      <c r="N308" s="11">
        <f>IF(A308="","",INT(HOUR(A308)/3)*3)</f>
        <v/>
      </c>
      <c r="O308" s="11">
        <f>IF(A308="","",CHOOSE(WEEKDAY(A308),"日","月","火","水","木","金","土"))</f>
        <v/>
      </c>
    </row>
    <row r="309">
      <c r="A309" s="7" t="n"/>
      <c r="B309" s="7" t="n"/>
      <c r="C309" s="8" t="n"/>
      <c r="D309" s="8" t="n"/>
      <c r="E309" s="8" t="n"/>
      <c r="F309" s="9" t="n"/>
      <c r="G309" s="9" t="n"/>
      <c r="H309" s="10" t="n"/>
      <c r="I309" s="8" t="n"/>
      <c r="J309" s="8" t="n"/>
      <c r="K309" s="8" t="n"/>
      <c r="L309" s="11">
        <f>IF(AND(A309&lt;&gt;"",B309&lt;&gt;""),ROUND((B309-A309)*1440,0),"")</f>
        <v/>
      </c>
      <c r="M309" s="11">
        <f>IF(L309="","",IF(L309&lt;=10,"10分以内",IF(L309&lt;=60,"1時間以内",IF(L309&lt;=480,"8時間以内","8時間超"))))</f>
        <v/>
      </c>
      <c r="N309" s="11">
        <f>IF(A309="","",INT(HOUR(A309)/3)*3)</f>
        <v/>
      </c>
      <c r="O309" s="11">
        <f>IF(A309="","",CHOOSE(WEEKDAY(A309),"日","月","火","水","木","金","土"))</f>
        <v/>
      </c>
    </row>
    <row r="310">
      <c r="A310" s="7" t="n"/>
      <c r="B310" s="7" t="n"/>
      <c r="C310" s="8" t="n"/>
      <c r="D310" s="8" t="n"/>
      <c r="E310" s="8" t="n"/>
      <c r="F310" s="9" t="n"/>
      <c r="G310" s="9" t="n"/>
      <c r="H310" s="10" t="n"/>
      <c r="I310" s="8" t="n"/>
      <c r="J310" s="8" t="n"/>
      <c r="K310" s="8" t="n"/>
      <c r="L310" s="11">
        <f>IF(AND(A310&lt;&gt;"",B310&lt;&gt;""),ROUND((B310-A310)*1440,0),"")</f>
        <v/>
      </c>
      <c r="M310" s="11">
        <f>IF(L310="","",IF(L310&lt;=10,"10分以内",IF(L310&lt;=60,"1時間以内",IF(L310&lt;=480,"8時間以内","8時間超"))))</f>
        <v/>
      </c>
      <c r="N310" s="11">
        <f>IF(A310="","",INT(HOUR(A310)/3)*3)</f>
        <v/>
      </c>
      <c r="O310" s="11">
        <f>IF(A310="","",CHOOSE(WEEKDAY(A310),"日","月","火","水","木","金","土"))</f>
        <v/>
      </c>
    </row>
    <row r="311">
      <c r="A311" s="7" t="n"/>
      <c r="B311" s="7" t="n"/>
      <c r="C311" s="8" t="n"/>
      <c r="D311" s="8" t="n"/>
      <c r="E311" s="8" t="n"/>
      <c r="F311" s="9" t="n"/>
      <c r="G311" s="9" t="n"/>
      <c r="H311" s="10" t="n"/>
      <c r="I311" s="8" t="n"/>
      <c r="J311" s="8" t="n"/>
      <c r="K311" s="8" t="n"/>
      <c r="L311" s="11">
        <f>IF(AND(A311&lt;&gt;"",B311&lt;&gt;""),ROUND((B311-A311)*1440,0),"")</f>
        <v/>
      </c>
      <c r="M311" s="11">
        <f>IF(L311="","",IF(L311&lt;=10,"10分以内",IF(L311&lt;=60,"1時間以内",IF(L311&lt;=480,"8時間以内","8時間超"))))</f>
        <v/>
      </c>
      <c r="N311" s="11">
        <f>IF(A311="","",INT(HOUR(A311)/3)*3)</f>
        <v/>
      </c>
      <c r="O311" s="11">
        <f>IF(A311="","",CHOOSE(WEEKDAY(A311),"日","月","火","水","木","金","土"))</f>
        <v/>
      </c>
    </row>
    <row r="312">
      <c r="A312" s="7" t="n"/>
      <c r="B312" s="7" t="n"/>
      <c r="C312" s="8" t="n"/>
      <c r="D312" s="8" t="n"/>
      <c r="E312" s="8" t="n"/>
      <c r="F312" s="9" t="n"/>
      <c r="G312" s="9" t="n"/>
      <c r="H312" s="10" t="n"/>
      <c r="I312" s="8" t="n"/>
      <c r="J312" s="8" t="n"/>
      <c r="K312" s="8" t="n"/>
      <c r="L312" s="11">
        <f>IF(AND(A312&lt;&gt;"",B312&lt;&gt;""),ROUND((B312-A312)*1440,0),"")</f>
        <v/>
      </c>
      <c r="M312" s="11">
        <f>IF(L312="","",IF(L312&lt;=10,"10分以内",IF(L312&lt;=60,"1時間以内",IF(L312&lt;=480,"8時間以内","8時間超"))))</f>
        <v/>
      </c>
      <c r="N312" s="11">
        <f>IF(A312="","",INT(HOUR(A312)/3)*3)</f>
        <v/>
      </c>
      <c r="O312" s="11">
        <f>IF(A312="","",CHOOSE(WEEKDAY(A312),"日","月","火","水","木","金","土"))</f>
        <v/>
      </c>
    </row>
    <row r="313">
      <c r="A313" s="7" t="n"/>
      <c r="B313" s="7" t="n"/>
      <c r="C313" s="8" t="n"/>
      <c r="D313" s="8" t="n"/>
      <c r="E313" s="8" t="n"/>
      <c r="F313" s="9" t="n"/>
      <c r="G313" s="9" t="n"/>
      <c r="H313" s="10" t="n"/>
      <c r="I313" s="8" t="n"/>
      <c r="J313" s="8" t="n"/>
      <c r="K313" s="8" t="n"/>
      <c r="L313" s="11">
        <f>IF(AND(A313&lt;&gt;"",B313&lt;&gt;""),ROUND((B313-A313)*1440,0),"")</f>
        <v/>
      </c>
      <c r="M313" s="11">
        <f>IF(L313="","",IF(L313&lt;=10,"10分以内",IF(L313&lt;=60,"1時間以内",IF(L313&lt;=480,"8時間以内","8時間超"))))</f>
        <v/>
      </c>
      <c r="N313" s="11">
        <f>IF(A313="","",INT(HOUR(A313)/3)*3)</f>
        <v/>
      </c>
      <c r="O313" s="11">
        <f>IF(A313="","",CHOOSE(WEEKDAY(A313),"日","月","火","水","木","金","土"))</f>
        <v/>
      </c>
    </row>
    <row r="314">
      <c r="A314" s="7" t="n"/>
      <c r="B314" s="7" t="n"/>
      <c r="C314" s="8" t="n"/>
      <c r="D314" s="8" t="n"/>
      <c r="E314" s="8" t="n"/>
      <c r="F314" s="9" t="n"/>
      <c r="G314" s="9" t="n"/>
      <c r="H314" s="10" t="n"/>
      <c r="I314" s="8" t="n"/>
      <c r="J314" s="8" t="n"/>
      <c r="K314" s="8" t="n"/>
      <c r="L314" s="11">
        <f>IF(AND(A314&lt;&gt;"",B314&lt;&gt;""),ROUND((B314-A314)*1440,0),"")</f>
        <v/>
      </c>
      <c r="M314" s="11">
        <f>IF(L314="","",IF(L314&lt;=10,"10分以内",IF(L314&lt;=60,"1時間以内",IF(L314&lt;=480,"8時間以内","8時間超"))))</f>
        <v/>
      </c>
      <c r="N314" s="11">
        <f>IF(A314="","",INT(HOUR(A314)/3)*3)</f>
        <v/>
      </c>
      <c r="O314" s="11">
        <f>IF(A314="","",CHOOSE(WEEKDAY(A314),"日","月","火","水","木","金","土"))</f>
        <v/>
      </c>
    </row>
    <row r="315">
      <c r="A315" s="7" t="n"/>
      <c r="B315" s="7" t="n"/>
      <c r="C315" s="8" t="n"/>
      <c r="D315" s="8" t="n"/>
      <c r="E315" s="8" t="n"/>
      <c r="F315" s="9" t="n"/>
      <c r="G315" s="9" t="n"/>
      <c r="H315" s="10" t="n"/>
      <c r="I315" s="8" t="n"/>
      <c r="J315" s="8" t="n"/>
      <c r="K315" s="8" t="n"/>
      <c r="L315" s="11">
        <f>IF(AND(A315&lt;&gt;"",B315&lt;&gt;""),ROUND((B315-A315)*1440,0),"")</f>
        <v/>
      </c>
      <c r="M315" s="11">
        <f>IF(L315="","",IF(L315&lt;=10,"10分以内",IF(L315&lt;=60,"1時間以内",IF(L315&lt;=480,"8時間以内","8時間超"))))</f>
        <v/>
      </c>
      <c r="N315" s="11">
        <f>IF(A315="","",INT(HOUR(A315)/3)*3)</f>
        <v/>
      </c>
      <c r="O315" s="11">
        <f>IF(A315="","",CHOOSE(WEEKDAY(A315),"日","月","火","水","木","金","土"))</f>
        <v/>
      </c>
    </row>
    <row r="316">
      <c r="A316" s="7" t="n"/>
      <c r="B316" s="7" t="n"/>
      <c r="C316" s="8" t="n"/>
      <c r="D316" s="8" t="n"/>
      <c r="E316" s="8" t="n"/>
      <c r="F316" s="9" t="n"/>
      <c r="G316" s="9" t="n"/>
      <c r="H316" s="10" t="n"/>
      <c r="I316" s="8" t="n"/>
      <c r="J316" s="8" t="n"/>
      <c r="K316" s="8" t="n"/>
      <c r="L316" s="11">
        <f>IF(AND(A316&lt;&gt;"",B316&lt;&gt;""),ROUND((B316-A316)*1440,0),"")</f>
        <v/>
      </c>
      <c r="M316" s="11">
        <f>IF(L316="","",IF(L316&lt;=10,"10分以内",IF(L316&lt;=60,"1時間以内",IF(L316&lt;=480,"8時間以内","8時間超"))))</f>
        <v/>
      </c>
      <c r="N316" s="11">
        <f>IF(A316="","",INT(HOUR(A316)/3)*3)</f>
        <v/>
      </c>
      <c r="O316" s="11">
        <f>IF(A316="","",CHOOSE(WEEKDAY(A316),"日","月","火","水","木","金","土"))</f>
        <v/>
      </c>
    </row>
    <row r="317">
      <c r="A317" s="7" t="n"/>
      <c r="B317" s="7" t="n"/>
      <c r="C317" s="8" t="n"/>
      <c r="D317" s="8" t="n"/>
      <c r="E317" s="8" t="n"/>
      <c r="F317" s="9" t="n"/>
      <c r="G317" s="9" t="n"/>
      <c r="H317" s="10" t="n"/>
      <c r="I317" s="8" t="n"/>
      <c r="J317" s="8" t="n"/>
      <c r="K317" s="8" t="n"/>
      <c r="L317" s="11">
        <f>IF(AND(A317&lt;&gt;"",B317&lt;&gt;""),ROUND((B317-A317)*1440,0),"")</f>
        <v/>
      </c>
      <c r="M317" s="11">
        <f>IF(L317="","",IF(L317&lt;=10,"10分以内",IF(L317&lt;=60,"1時間以内",IF(L317&lt;=480,"8時間以内","8時間超"))))</f>
        <v/>
      </c>
      <c r="N317" s="11">
        <f>IF(A317="","",INT(HOUR(A317)/3)*3)</f>
        <v/>
      </c>
      <c r="O317" s="11">
        <f>IF(A317="","",CHOOSE(WEEKDAY(A317),"日","月","火","水","木","金","土"))</f>
        <v/>
      </c>
    </row>
    <row r="318">
      <c r="A318" s="7" t="n"/>
      <c r="B318" s="7" t="n"/>
      <c r="C318" s="8" t="n"/>
      <c r="D318" s="8" t="n"/>
      <c r="E318" s="8" t="n"/>
      <c r="F318" s="9" t="n"/>
      <c r="G318" s="9" t="n"/>
      <c r="H318" s="10" t="n"/>
      <c r="I318" s="8" t="n"/>
      <c r="J318" s="8" t="n"/>
      <c r="K318" s="8" t="n"/>
      <c r="L318" s="11">
        <f>IF(AND(A318&lt;&gt;"",B318&lt;&gt;""),ROUND((B318-A318)*1440,0),"")</f>
        <v/>
      </c>
      <c r="M318" s="11">
        <f>IF(L318="","",IF(L318&lt;=10,"10分以内",IF(L318&lt;=60,"1時間以内",IF(L318&lt;=480,"8時間以内","8時間超"))))</f>
        <v/>
      </c>
      <c r="N318" s="11">
        <f>IF(A318="","",INT(HOUR(A318)/3)*3)</f>
        <v/>
      </c>
      <c r="O318" s="11">
        <f>IF(A318="","",CHOOSE(WEEKDAY(A318),"日","月","火","水","木","金","土"))</f>
        <v/>
      </c>
    </row>
    <row r="319">
      <c r="A319" s="7" t="n"/>
      <c r="B319" s="7" t="n"/>
      <c r="C319" s="8" t="n"/>
      <c r="D319" s="8" t="n"/>
      <c r="E319" s="8" t="n"/>
      <c r="F319" s="9" t="n"/>
      <c r="G319" s="9" t="n"/>
      <c r="H319" s="10" t="n"/>
      <c r="I319" s="8" t="n"/>
      <c r="J319" s="8" t="n"/>
      <c r="K319" s="8" t="n"/>
      <c r="L319" s="11">
        <f>IF(AND(A319&lt;&gt;"",B319&lt;&gt;""),ROUND((B319-A319)*1440,0),"")</f>
        <v/>
      </c>
      <c r="M319" s="11">
        <f>IF(L319="","",IF(L319&lt;=10,"10分以内",IF(L319&lt;=60,"1時間以内",IF(L319&lt;=480,"8時間以内","8時間超"))))</f>
        <v/>
      </c>
      <c r="N319" s="11">
        <f>IF(A319="","",INT(HOUR(A319)/3)*3)</f>
        <v/>
      </c>
      <c r="O319" s="11">
        <f>IF(A319="","",CHOOSE(WEEKDAY(A319),"日","月","火","水","木","金","土"))</f>
        <v/>
      </c>
    </row>
    <row r="320">
      <c r="A320" s="7" t="n"/>
      <c r="B320" s="7" t="n"/>
      <c r="C320" s="8" t="n"/>
      <c r="D320" s="8" t="n"/>
      <c r="E320" s="8" t="n"/>
      <c r="F320" s="9" t="n"/>
      <c r="G320" s="9" t="n"/>
      <c r="H320" s="10" t="n"/>
      <c r="I320" s="8" t="n"/>
      <c r="J320" s="8" t="n"/>
      <c r="K320" s="8" t="n"/>
      <c r="L320" s="11">
        <f>IF(AND(A320&lt;&gt;"",B320&lt;&gt;""),ROUND((B320-A320)*1440,0),"")</f>
        <v/>
      </c>
      <c r="M320" s="11">
        <f>IF(L320="","",IF(L320&lt;=10,"10分以内",IF(L320&lt;=60,"1時間以内",IF(L320&lt;=480,"8時間以内","8時間超"))))</f>
        <v/>
      </c>
      <c r="N320" s="11">
        <f>IF(A320="","",INT(HOUR(A320)/3)*3)</f>
        <v/>
      </c>
      <c r="O320" s="11">
        <f>IF(A320="","",CHOOSE(WEEKDAY(A320),"日","月","火","水","木","金","土"))</f>
        <v/>
      </c>
    </row>
    <row r="321">
      <c r="A321" s="7" t="n"/>
      <c r="B321" s="7" t="n"/>
      <c r="C321" s="8" t="n"/>
      <c r="D321" s="8" t="n"/>
      <c r="E321" s="8" t="n"/>
      <c r="F321" s="9" t="n"/>
      <c r="G321" s="9" t="n"/>
      <c r="H321" s="10" t="n"/>
      <c r="I321" s="8" t="n"/>
      <c r="J321" s="8" t="n"/>
      <c r="K321" s="8" t="n"/>
      <c r="L321" s="11">
        <f>IF(AND(A321&lt;&gt;"",B321&lt;&gt;""),ROUND((B321-A321)*1440,0),"")</f>
        <v/>
      </c>
      <c r="M321" s="11">
        <f>IF(L321="","",IF(L321&lt;=10,"10分以内",IF(L321&lt;=60,"1時間以内",IF(L321&lt;=480,"8時間以内","8時間超"))))</f>
        <v/>
      </c>
      <c r="N321" s="11">
        <f>IF(A321="","",INT(HOUR(A321)/3)*3)</f>
        <v/>
      </c>
      <c r="O321" s="11">
        <f>IF(A321="","",CHOOSE(WEEKDAY(A321),"日","月","火","水","木","金","土"))</f>
        <v/>
      </c>
    </row>
    <row r="322">
      <c r="A322" s="7" t="n"/>
      <c r="B322" s="7" t="n"/>
      <c r="C322" s="8" t="n"/>
      <c r="D322" s="8" t="n"/>
      <c r="E322" s="8" t="n"/>
      <c r="F322" s="9" t="n"/>
      <c r="G322" s="9" t="n"/>
      <c r="H322" s="10" t="n"/>
      <c r="I322" s="8" t="n"/>
      <c r="J322" s="8" t="n"/>
      <c r="K322" s="8" t="n"/>
      <c r="L322" s="11">
        <f>IF(AND(A322&lt;&gt;"",B322&lt;&gt;""),ROUND((B322-A322)*1440,0),"")</f>
        <v/>
      </c>
      <c r="M322" s="11">
        <f>IF(L322="","",IF(L322&lt;=10,"10分以内",IF(L322&lt;=60,"1時間以内",IF(L322&lt;=480,"8時間以内","8時間超"))))</f>
        <v/>
      </c>
      <c r="N322" s="11">
        <f>IF(A322="","",INT(HOUR(A322)/3)*3)</f>
        <v/>
      </c>
      <c r="O322" s="11">
        <f>IF(A322="","",CHOOSE(WEEKDAY(A322),"日","月","火","水","木","金","土"))</f>
        <v/>
      </c>
    </row>
    <row r="323">
      <c r="A323" s="7" t="n"/>
      <c r="B323" s="7" t="n"/>
      <c r="C323" s="8" t="n"/>
      <c r="D323" s="8" t="n"/>
      <c r="E323" s="8" t="n"/>
      <c r="F323" s="9" t="n"/>
      <c r="G323" s="9" t="n"/>
      <c r="H323" s="10" t="n"/>
      <c r="I323" s="8" t="n"/>
      <c r="J323" s="8" t="n"/>
      <c r="K323" s="8" t="n"/>
      <c r="L323" s="11">
        <f>IF(AND(A323&lt;&gt;"",B323&lt;&gt;""),ROUND((B323-A323)*1440,0),"")</f>
        <v/>
      </c>
      <c r="M323" s="11">
        <f>IF(L323="","",IF(L323&lt;=10,"10分以内",IF(L323&lt;=60,"1時間以内",IF(L323&lt;=480,"8時間以内","8時間超"))))</f>
        <v/>
      </c>
      <c r="N323" s="11">
        <f>IF(A323="","",INT(HOUR(A323)/3)*3)</f>
        <v/>
      </c>
      <c r="O323" s="11">
        <f>IF(A323="","",CHOOSE(WEEKDAY(A323),"日","月","火","水","木","金","土"))</f>
        <v/>
      </c>
    </row>
    <row r="324">
      <c r="A324" s="7" t="n"/>
      <c r="B324" s="7" t="n"/>
      <c r="C324" s="8" t="n"/>
      <c r="D324" s="8" t="n"/>
      <c r="E324" s="8" t="n"/>
      <c r="F324" s="9" t="n"/>
      <c r="G324" s="9" t="n"/>
      <c r="H324" s="10" t="n"/>
      <c r="I324" s="8" t="n"/>
      <c r="J324" s="8" t="n"/>
      <c r="K324" s="8" t="n"/>
      <c r="L324" s="11">
        <f>IF(AND(A324&lt;&gt;"",B324&lt;&gt;""),ROUND((B324-A324)*1440,0),"")</f>
        <v/>
      </c>
      <c r="M324" s="11">
        <f>IF(L324="","",IF(L324&lt;=10,"10分以内",IF(L324&lt;=60,"1時間以内",IF(L324&lt;=480,"8時間以内","8時間超"))))</f>
        <v/>
      </c>
      <c r="N324" s="11">
        <f>IF(A324="","",INT(HOUR(A324)/3)*3)</f>
        <v/>
      </c>
      <c r="O324" s="11">
        <f>IF(A324="","",CHOOSE(WEEKDAY(A324),"日","月","火","水","木","金","土"))</f>
        <v/>
      </c>
    </row>
    <row r="325">
      <c r="A325" s="7" t="n"/>
      <c r="B325" s="7" t="n"/>
      <c r="C325" s="8" t="n"/>
      <c r="D325" s="8" t="n"/>
      <c r="E325" s="8" t="n"/>
      <c r="F325" s="9" t="n"/>
      <c r="G325" s="9" t="n"/>
      <c r="H325" s="10" t="n"/>
      <c r="I325" s="8" t="n"/>
      <c r="J325" s="8" t="n"/>
      <c r="K325" s="8" t="n"/>
      <c r="L325" s="11">
        <f>IF(AND(A325&lt;&gt;"",B325&lt;&gt;""),ROUND((B325-A325)*1440,0),"")</f>
        <v/>
      </c>
      <c r="M325" s="11">
        <f>IF(L325="","",IF(L325&lt;=10,"10分以内",IF(L325&lt;=60,"1時間以内",IF(L325&lt;=480,"8時間以内","8時間超"))))</f>
        <v/>
      </c>
      <c r="N325" s="11">
        <f>IF(A325="","",INT(HOUR(A325)/3)*3)</f>
        <v/>
      </c>
      <c r="O325" s="11">
        <f>IF(A325="","",CHOOSE(WEEKDAY(A325),"日","月","火","水","木","金","土"))</f>
        <v/>
      </c>
    </row>
    <row r="326">
      <c r="A326" s="7" t="n"/>
      <c r="B326" s="7" t="n"/>
      <c r="C326" s="8" t="n"/>
      <c r="D326" s="8" t="n"/>
      <c r="E326" s="8" t="n"/>
      <c r="F326" s="9" t="n"/>
      <c r="G326" s="9" t="n"/>
      <c r="H326" s="10" t="n"/>
      <c r="I326" s="8" t="n"/>
      <c r="J326" s="8" t="n"/>
      <c r="K326" s="8" t="n"/>
      <c r="L326" s="11">
        <f>IF(AND(A326&lt;&gt;"",B326&lt;&gt;""),ROUND((B326-A326)*1440,0),"")</f>
        <v/>
      </c>
      <c r="M326" s="11">
        <f>IF(L326="","",IF(L326&lt;=10,"10分以内",IF(L326&lt;=60,"1時間以内",IF(L326&lt;=480,"8時間以内","8時間超"))))</f>
        <v/>
      </c>
      <c r="N326" s="11">
        <f>IF(A326="","",INT(HOUR(A326)/3)*3)</f>
        <v/>
      </c>
      <c r="O326" s="11">
        <f>IF(A326="","",CHOOSE(WEEKDAY(A326),"日","月","火","水","木","金","土"))</f>
        <v/>
      </c>
    </row>
    <row r="327">
      <c r="A327" s="7" t="n"/>
      <c r="B327" s="7" t="n"/>
      <c r="C327" s="8" t="n"/>
      <c r="D327" s="8" t="n"/>
      <c r="E327" s="8" t="n"/>
      <c r="F327" s="9" t="n"/>
      <c r="G327" s="9" t="n"/>
      <c r="H327" s="10" t="n"/>
      <c r="I327" s="8" t="n"/>
      <c r="J327" s="8" t="n"/>
      <c r="K327" s="8" t="n"/>
      <c r="L327" s="11">
        <f>IF(AND(A327&lt;&gt;"",B327&lt;&gt;""),ROUND((B327-A327)*1440,0),"")</f>
        <v/>
      </c>
      <c r="M327" s="11">
        <f>IF(L327="","",IF(L327&lt;=10,"10分以内",IF(L327&lt;=60,"1時間以内",IF(L327&lt;=480,"8時間以内","8時間超"))))</f>
        <v/>
      </c>
      <c r="N327" s="11">
        <f>IF(A327="","",INT(HOUR(A327)/3)*3)</f>
        <v/>
      </c>
      <c r="O327" s="11">
        <f>IF(A327="","",CHOOSE(WEEKDAY(A327),"日","月","火","水","木","金","土"))</f>
        <v/>
      </c>
    </row>
    <row r="328">
      <c r="A328" s="7" t="n"/>
      <c r="B328" s="7" t="n"/>
      <c r="C328" s="8" t="n"/>
      <c r="D328" s="8" t="n"/>
      <c r="E328" s="8" t="n"/>
      <c r="F328" s="9" t="n"/>
      <c r="G328" s="9" t="n"/>
      <c r="H328" s="10" t="n"/>
      <c r="I328" s="8" t="n"/>
      <c r="J328" s="8" t="n"/>
      <c r="K328" s="8" t="n"/>
      <c r="L328" s="11">
        <f>IF(AND(A328&lt;&gt;"",B328&lt;&gt;""),ROUND((B328-A328)*1440,0),"")</f>
        <v/>
      </c>
      <c r="M328" s="11">
        <f>IF(L328="","",IF(L328&lt;=10,"10分以内",IF(L328&lt;=60,"1時間以内",IF(L328&lt;=480,"8時間以内","8時間超"))))</f>
        <v/>
      </c>
      <c r="N328" s="11">
        <f>IF(A328="","",INT(HOUR(A328)/3)*3)</f>
        <v/>
      </c>
      <c r="O328" s="11">
        <f>IF(A328="","",CHOOSE(WEEKDAY(A328),"日","月","火","水","木","金","土"))</f>
        <v/>
      </c>
    </row>
    <row r="329">
      <c r="A329" s="7" t="n"/>
      <c r="B329" s="7" t="n"/>
      <c r="C329" s="8" t="n"/>
      <c r="D329" s="8" t="n"/>
      <c r="E329" s="8" t="n"/>
      <c r="F329" s="9" t="n"/>
      <c r="G329" s="9" t="n"/>
      <c r="H329" s="10" t="n"/>
      <c r="I329" s="8" t="n"/>
      <c r="J329" s="8" t="n"/>
      <c r="K329" s="8" t="n"/>
      <c r="L329" s="11">
        <f>IF(AND(A329&lt;&gt;"",B329&lt;&gt;""),ROUND((B329-A329)*1440,0),"")</f>
        <v/>
      </c>
      <c r="M329" s="11">
        <f>IF(L329="","",IF(L329&lt;=10,"10分以内",IF(L329&lt;=60,"1時間以内",IF(L329&lt;=480,"8時間以内","8時間超"))))</f>
        <v/>
      </c>
      <c r="N329" s="11">
        <f>IF(A329="","",INT(HOUR(A329)/3)*3)</f>
        <v/>
      </c>
      <c r="O329" s="11">
        <f>IF(A329="","",CHOOSE(WEEKDAY(A329),"日","月","火","水","木","金","土"))</f>
        <v/>
      </c>
    </row>
    <row r="330">
      <c r="A330" s="7" t="n"/>
      <c r="B330" s="7" t="n"/>
      <c r="C330" s="8" t="n"/>
      <c r="D330" s="8" t="n"/>
      <c r="E330" s="8" t="n"/>
      <c r="F330" s="9" t="n"/>
      <c r="G330" s="9" t="n"/>
      <c r="H330" s="10" t="n"/>
      <c r="I330" s="8" t="n"/>
      <c r="J330" s="8" t="n"/>
      <c r="K330" s="8" t="n"/>
      <c r="L330" s="11">
        <f>IF(AND(A330&lt;&gt;"",B330&lt;&gt;""),ROUND((B330-A330)*1440,0),"")</f>
        <v/>
      </c>
      <c r="M330" s="11">
        <f>IF(L330="","",IF(L330&lt;=10,"10分以内",IF(L330&lt;=60,"1時間以内",IF(L330&lt;=480,"8時間以内","8時間超"))))</f>
        <v/>
      </c>
      <c r="N330" s="11">
        <f>IF(A330="","",INT(HOUR(A330)/3)*3)</f>
        <v/>
      </c>
      <c r="O330" s="11">
        <f>IF(A330="","",CHOOSE(WEEKDAY(A330),"日","月","火","水","木","金","土"))</f>
        <v/>
      </c>
    </row>
    <row r="331">
      <c r="A331" s="7" t="n"/>
      <c r="B331" s="7" t="n"/>
      <c r="C331" s="8" t="n"/>
      <c r="D331" s="8" t="n"/>
      <c r="E331" s="8" t="n"/>
      <c r="F331" s="9" t="n"/>
      <c r="G331" s="9" t="n"/>
      <c r="H331" s="10" t="n"/>
      <c r="I331" s="8" t="n"/>
      <c r="J331" s="8" t="n"/>
      <c r="K331" s="8" t="n"/>
      <c r="L331" s="11">
        <f>IF(AND(A331&lt;&gt;"",B331&lt;&gt;""),ROUND((B331-A331)*1440,0),"")</f>
        <v/>
      </c>
      <c r="M331" s="11">
        <f>IF(L331="","",IF(L331&lt;=10,"10分以内",IF(L331&lt;=60,"1時間以内",IF(L331&lt;=480,"8時間以内","8時間超"))))</f>
        <v/>
      </c>
      <c r="N331" s="11">
        <f>IF(A331="","",INT(HOUR(A331)/3)*3)</f>
        <v/>
      </c>
      <c r="O331" s="11">
        <f>IF(A331="","",CHOOSE(WEEKDAY(A331),"日","月","火","水","木","金","土"))</f>
        <v/>
      </c>
    </row>
    <row r="332">
      <c r="A332" s="7" t="n"/>
      <c r="B332" s="7" t="n"/>
      <c r="C332" s="8" t="n"/>
      <c r="D332" s="8" t="n"/>
      <c r="E332" s="8" t="n"/>
      <c r="F332" s="9" t="n"/>
      <c r="G332" s="9" t="n"/>
      <c r="H332" s="10" t="n"/>
      <c r="I332" s="8" t="n"/>
      <c r="J332" s="8" t="n"/>
      <c r="K332" s="8" t="n"/>
      <c r="L332" s="11">
        <f>IF(AND(A332&lt;&gt;"",B332&lt;&gt;""),ROUND((B332-A332)*1440,0),"")</f>
        <v/>
      </c>
      <c r="M332" s="11">
        <f>IF(L332="","",IF(L332&lt;=10,"10分以内",IF(L332&lt;=60,"1時間以内",IF(L332&lt;=480,"8時間以内","8時間超"))))</f>
        <v/>
      </c>
      <c r="N332" s="11">
        <f>IF(A332="","",INT(HOUR(A332)/3)*3)</f>
        <v/>
      </c>
      <c r="O332" s="11">
        <f>IF(A332="","",CHOOSE(WEEKDAY(A332),"日","月","火","水","木","金","土"))</f>
        <v/>
      </c>
    </row>
    <row r="333">
      <c r="A333" s="7" t="n"/>
      <c r="B333" s="7" t="n"/>
      <c r="C333" s="8" t="n"/>
      <c r="D333" s="8" t="n"/>
      <c r="E333" s="8" t="n"/>
      <c r="F333" s="9" t="n"/>
      <c r="G333" s="9" t="n"/>
      <c r="H333" s="10" t="n"/>
      <c r="I333" s="8" t="n"/>
      <c r="J333" s="8" t="n"/>
      <c r="K333" s="8" t="n"/>
      <c r="L333" s="11">
        <f>IF(AND(A333&lt;&gt;"",B333&lt;&gt;""),ROUND((B333-A333)*1440,0),"")</f>
        <v/>
      </c>
      <c r="M333" s="11">
        <f>IF(L333="","",IF(L333&lt;=10,"10分以内",IF(L333&lt;=60,"1時間以内",IF(L333&lt;=480,"8時間以内","8時間超"))))</f>
        <v/>
      </c>
      <c r="N333" s="11">
        <f>IF(A333="","",INT(HOUR(A333)/3)*3)</f>
        <v/>
      </c>
      <c r="O333" s="11">
        <f>IF(A333="","",CHOOSE(WEEKDAY(A333),"日","月","火","水","木","金","土"))</f>
        <v/>
      </c>
    </row>
    <row r="334">
      <c r="A334" s="7" t="n"/>
      <c r="B334" s="7" t="n"/>
      <c r="C334" s="8" t="n"/>
      <c r="D334" s="8" t="n"/>
      <c r="E334" s="8" t="n"/>
      <c r="F334" s="9" t="n"/>
      <c r="G334" s="9" t="n"/>
      <c r="H334" s="10" t="n"/>
      <c r="I334" s="8" t="n"/>
      <c r="J334" s="8" t="n"/>
      <c r="K334" s="8" t="n"/>
      <c r="L334" s="11">
        <f>IF(AND(A334&lt;&gt;"",B334&lt;&gt;""),ROUND((B334-A334)*1440,0),"")</f>
        <v/>
      </c>
      <c r="M334" s="11">
        <f>IF(L334="","",IF(L334&lt;=10,"10分以内",IF(L334&lt;=60,"1時間以内",IF(L334&lt;=480,"8時間以内","8時間超"))))</f>
        <v/>
      </c>
      <c r="N334" s="11">
        <f>IF(A334="","",INT(HOUR(A334)/3)*3)</f>
        <v/>
      </c>
      <c r="O334" s="11">
        <f>IF(A334="","",CHOOSE(WEEKDAY(A334),"日","月","火","水","木","金","土"))</f>
        <v/>
      </c>
    </row>
    <row r="335">
      <c r="A335" s="7" t="n"/>
      <c r="B335" s="7" t="n"/>
      <c r="C335" s="8" t="n"/>
      <c r="D335" s="8" t="n"/>
      <c r="E335" s="8" t="n"/>
      <c r="F335" s="9" t="n"/>
      <c r="G335" s="9" t="n"/>
      <c r="H335" s="10" t="n"/>
      <c r="I335" s="8" t="n"/>
      <c r="J335" s="8" t="n"/>
      <c r="K335" s="8" t="n"/>
      <c r="L335" s="11">
        <f>IF(AND(A335&lt;&gt;"",B335&lt;&gt;""),ROUND((B335-A335)*1440,0),"")</f>
        <v/>
      </c>
      <c r="M335" s="11">
        <f>IF(L335="","",IF(L335&lt;=10,"10分以内",IF(L335&lt;=60,"1時間以内",IF(L335&lt;=480,"8時間以内","8時間超"))))</f>
        <v/>
      </c>
      <c r="N335" s="11">
        <f>IF(A335="","",INT(HOUR(A335)/3)*3)</f>
        <v/>
      </c>
      <c r="O335" s="11">
        <f>IF(A335="","",CHOOSE(WEEKDAY(A335),"日","月","火","水","木","金","土"))</f>
        <v/>
      </c>
    </row>
    <row r="336">
      <c r="A336" s="7" t="n"/>
      <c r="B336" s="7" t="n"/>
      <c r="C336" s="8" t="n"/>
      <c r="D336" s="8" t="n"/>
      <c r="E336" s="8" t="n"/>
      <c r="F336" s="9" t="n"/>
      <c r="G336" s="9" t="n"/>
      <c r="H336" s="10" t="n"/>
      <c r="I336" s="8" t="n"/>
      <c r="J336" s="8" t="n"/>
      <c r="K336" s="8" t="n"/>
      <c r="L336" s="11">
        <f>IF(AND(A336&lt;&gt;"",B336&lt;&gt;""),ROUND((B336-A336)*1440,0),"")</f>
        <v/>
      </c>
      <c r="M336" s="11">
        <f>IF(L336="","",IF(L336&lt;=10,"10分以内",IF(L336&lt;=60,"1時間以内",IF(L336&lt;=480,"8時間以内","8時間超"))))</f>
        <v/>
      </c>
      <c r="N336" s="11">
        <f>IF(A336="","",INT(HOUR(A336)/3)*3)</f>
        <v/>
      </c>
      <c r="O336" s="11">
        <f>IF(A336="","",CHOOSE(WEEKDAY(A336),"日","月","火","水","木","金","土"))</f>
        <v/>
      </c>
    </row>
    <row r="337">
      <c r="A337" s="7" t="n"/>
      <c r="B337" s="7" t="n"/>
      <c r="C337" s="8" t="n"/>
      <c r="D337" s="8" t="n"/>
      <c r="E337" s="8" t="n"/>
      <c r="F337" s="9" t="n"/>
      <c r="G337" s="9" t="n"/>
      <c r="H337" s="10" t="n"/>
      <c r="I337" s="8" t="n"/>
      <c r="J337" s="8" t="n"/>
      <c r="K337" s="8" t="n"/>
      <c r="L337" s="11">
        <f>IF(AND(A337&lt;&gt;"",B337&lt;&gt;""),ROUND((B337-A337)*1440,0),"")</f>
        <v/>
      </c>
      <c r="M337" s="11">
        <f>IF(L337="","",IF(L337&lt;=10,"10分以内",IF(L337&lt;=60,"1時間以内",IF(L337&lt;=480,"8時間以内","8時間超"))))</f>
        <v/>
      </c>
      <c r="N337" s="11">
        <f>IF(A337="","",INT(HOUR(A337)/3)*3)</f>
        <v/>
      </c>
      <c r="O337" s="11">
        <f>IF(A337="","",CHOOSE(WEEKDAY(A337),"日","月","火","水","木","金","土"))</f>
        <v/>
      </c>
    </row>
    <row r="338">
      <c r="A338" s="7" t="n"/>
      <c r="B338" s="7" t="n"/>
      <c r="C338" s="8" t="n"/>
      <c r="D338" s="8" t="n"/>
      <c r="E338" s="8" t="n"/>
      <c r="F338" s="9" t="n"/>
      <c r="G338" s="9" t="n"/>
      <c r="H338" s="10" t="n"/>
      <c r="I338" s="8" t="n"/>
      <c r="J338" s="8" t="n"/>
      <c r="K338" s="8" t="n"/>
      <c r="L338" s="11">
        <f>IF(AND(A338&lt;&gt;"",B338&lt;&gt;""),ROUND((B338-A338)*1440,0),"")</f>
        <v/>
      </c>
      <c r="M338" s="11">
        <f>IF(L338="","",IF(L338&lt;=10,"10分以内",IF(L338&lt;=60,"1時間以内",IF(L338&lt;=480,"8時間以内","8時間超"))))</f>
        <v/>
      </c>
      <c r="N338" s="11">
        <f>IF(A338="","",INT(HOUR(A338)/3)*3)</f>
        <v/>
      </c>
      <c r="O338" s="11">
        <f>IF(A338="","",CHOOSE(WEEKDAY(A338),"日","月","火","水","木","金","土"))</f>
        <v/>
      </c>
    </row>
    <row r="339">
      <c r="A339" s="7" t="n"/>
      <c r="B339" s="7" t="n"/>
      <c r="C339" s="8" t="n"/>
      <c r="D339" s="8" t="n"/>
      <c r="E339" s="8" t="n"/>
      <c r="F339" s="9" t="n"/>
      <c r="G339" s="9" t="n"/>
      <c r="H339" s="10" t="n"/>
      <c r="I339" s="8" t="n"/>
      <c r="J339" s="8" t="n"/>
      <c r="K339" s="8" t="n"/>
      <c r="L339" s="11">
        <f>IF(AND(A339&lt;&gt;"",B339&lt;&gt;""),ROUND((B339-A339)*1440,0),"")</f>
        <v/>
      </c>
      <c r="M339" s="11">
        <f>IF(L339="","",IF(L339&lt;=10,"10分以内",IF(L339&lt;=60,"1時間以内",IF(L339&lt;=480,"8時間以内","8時間超"))))</f>
        <v/>
      </c>
      <c r="N339" s="11">
        <f>IF(A339="","",INT(HOUR(A339)/3)*3)</f>
        <v/>
      </c>
      <c r="O339" s="11">
        <f>IF(A339="","",CHOOSE(WEEKDAY(A339),"日","月","火","水","木","金","土"))</f>
        <v/>
      </c>
    </row>
    <row r="340">
      <c r="A340" s="7" t="n"/>
      <c r="B340" s="7" t="n"/>
      <c r="C340" s="8" t="n"/>
      <c r="D340" s="8" t="n"/>
      <c r="E340" s="8" t="n"/>
      <c r="F340" s="9" t="n"/>
      <c r="G340" s="9" t="n"/>
      <c r="H340" s="10" t="n"/>
      <c r="I340" s="8" t="n"/>
      <c r="J340" s="8" t="n"/>
      <c r="K340" s="8" t="n"/>
      <c r="L340" s="11">
        <f>IF(AND(A340&lt;&gt;"",B340&lt;&gt;""),ROUND((B340-A340)*1440,0),"")</f>
        <v/>
      </c>
      <c r="M340" s="11">
        <f>IF(L340="","",IF(L340&lt;=10,"10分以内",IF(L340&lt;=60,"1時間以内",IF(L340&lt;=480,"8時間以内","8時間超"))))</f>
        <v/>
      </c>
      <c r="N340" s="11">
        <f>IF(A340="","",INT(HOUR(A340)/3)*3)</f>
        <v/>
      </c>
      <c r="O340" s="11">
        <f>IF(A340="","",CHOOSE(WEEKDAY(A340),"日","月","火","水","木","金","土"))</f>
        <v/>
      </c>
    </row>
    <row r="341">
      <c r="A341" s="7" t="n"/>
      <c r="B341" s="7" t="n"/>
      <c r="C341" s="8" t="n"/>
      <c r="D341" s="8" t="n"/>
      <c r="E341" s="8" t="n"/>
      <c r="F341" s="9" t="n"/>
      <c r="G341" s="9" t="n"/>
      <c r="H341" s="10" t="n"/>
      <c r="I341" s="8" t="n"/>
      <c r="J341" s="8" t="n"/>
      <c r="K341" s="8" t="n"/>
      <c r="L341" s="11">
        <f>IF(AND(A341&lt;&gt;"",B341&lt;&gt;""),ROUND((B341-A341)*1440,0),"")</f>
        <v/>
      </c>
      <c r="M341" s="11">
        <f>IF(L341="","",IF(L341&lt;=10,"10分以内",IF(L341&lt;=60,"1時間以内",IF(L341&lt;=480,"8時間以内","8時間超"))))</f>
        <v/>
      </c>
      <c r="N341" s="11">
        <f>IF(A341="","",INT(HOUR(A341)/3)*3)</f>
        <v/>
      </c>
      <c r="O341" s="11">
        <f>IF(A341="","",CHOOSE(WEEKDAY(A341),"日","月","火","水","木","金","土"))</f>
        <v/>
      </c>
    </row>
    <row r="342">
      <c r="A342" s="7" t="n"/>
      <c r="B342" s="7" t="n"/>
      <c r="C342" s="8" t="n"/>
      <c r="D342" s="8" t="n"/>
      <c r="E342" s="8" t="n"/>
      <c r="F342" s="9" t="n"/>
      <c r="G342" s="9" t="n"/>
      <c r="H342" s="10" t="n"/>
      <c r="I342" s="8" t="n"/>
      <c r="J342" s="8" t="n"/>
      <c r="K342" s="8" t="n"/>
      <c r="L342" s="11">
        <f>IF(AND(A342&lt;&gt;"",B342&lt;&gt;""),ROUND((B342-A342)*1440,0),"")</f>
        <v/>
      </c>
      <c r="M342" s="11">
        <f>IF(L342="","",IF(L342&lt;=10,"10分以内",IF(L342&lt;=60,"1時間以内",IF(L342&lt;=480,"8時間以内","8時間超"))))</f>
        <v/>
      </c>
      <c r="N342" s="11">
        <f>IF(A342="","",INT(HOUR(A342)/3)*3)</f>
        <v/>
      </c>
      <c r="O342" s="11">
        <f>IF(A342="","",CHOOSE(WEEKDAY(A342),"日","月","火","水","木","金","土"))</f>
        <v/>
      </c>
    </row>
    <row r="343">
      <c r="A343" s="7" t="n"/>
      <c r="B343" s="7" t="n"/>
      <c r="C343" s="8" t="n"/>
      <c r="D343" s="8" t="n"/>
      <c r="E343" s="8" t="n"/>
      <c r="F343" s="9" t="n"/>
      <c r="G343" s="9" t="n"/>
      <c r="H343" s="10" t="n"/>
      <c r="I343" s="8" t="n"/>
      <c r="J343" s="8" t="n"/>
      <c r="K343" s="8" t="n"/>
      <c r="L343" s="11">
        <f>IF(AND(A343&lt;&gt;"",B343&lt;&gt;""),ROUND((B343-A343)*1440,0),"")</f>
        <v/>
      </c>
      <c r="M343" s="11">
        <f>IF(L343="","",IF(L343&lt;=10,"10分以内",IF(L343&lt;=60,"1時間以内",IF(L343&lt;=480,"8時間以内","8時間超"))))</f>
        <v/>
      </c>
      <c r="N343" s="11">
        <f>IF(A343="","",INT(HOUR(A343)/3)*3)</f>
        <v/>
      </c>
      <c r="O343" s="11">
        <f>IF(A343="","",CHOOSE(WEEKDAY(A343),"日","月","火","水","木","金","土"))</f>
        <v/>
      </c>
    </row>
    <row r="344">
      <c r="A344" s="7" t="n"/>
      <c r="B344" s="7" t="n"/>
      <c r="C344" s="8" t="n"/>
      <c r="D344" s="8" t="n"/>
      <c r="E344" s="8" t="n"/>
      <c r="F344" s="9" t="n"/>
      <c r="G344" s="9" t="n"/>
      <c r="H344" s="10" t="n"/>
      <c r="I344" s="8" t="n"/>
      <c r="J344" s="8" t="n"/>
      <c r="K344" s="8" t="n"/>
      <c r="L344" s="11">
        <f>IF(AND(A344&lt;&gt;"",B344&lt;&gt;""),ROUND((B344-A344)*1440,0),"")</f>
        <v/>
      </c>
      <c r="M344" s="11">
        <f>IF(L344="","",IF(L344&lt;=10,"10分以内",IF(L344&lt;=60,"1時間以内",IF(L344&lt;=480,"8時間以内","8時間超"))))</f>
        <v/>
      </c>
      <c r="N344" s="11">
        <f>IF(A344="","",INT(HOUR(A344)/3)*3)</f>
        <v/>
      </c>
      <c r="O344" s="11">
        <f>IF(A344="","",CHOOSE(WEEKDAY(A344),"日","月","火","水","木","金","土"))</f>
        <v/>
      </c>
    </row>
    <row r="345">
      <c r="A345" s="7" t="n"/>
      <c r="B345" s="7" t="n"/>
      <c r="C345" s="8" t="n"/>
      <c r="D345" s="8" t="n"/>
      <c r="E345" s="8" t="n"/>
      <c r="F345" s="9" t="n"/>
      <c r="G345" s="9" t="n"/>
      <c r="H345" s="10" t="n"/>
      <c r="I345" s="8" t="n"/>
      <c r="J345" s="8" t="n"/>
      <c r="K345" s="8" t="n"/>
      <c r="L345" s="11">
        <f>IF(AND(A345&lt;&gt;"",B345&lt;&gt;""),ROUND((B345-A345)*1440,0),"")</f>
        <v/>
      </c>
      <c r="M345" s="11">
        <f>IF(L345="","",IF(L345&lt;=10,"10分以内",IF(L345&lt;=60,"1時間以内",IF(L345&lt;=480,"8時間以内","8時間超"))))</f>
        <v/>
      </c>
      <c r="N345" s="11">
        <f>IF(A345="","",INT(HOUR(A345)/3)*3)</f>
        <v/>
      </c>
      <c r="O345" s="11">
        <f>IF(A345="","",CHOOSE(WEEKDAY(A345),"日","月","火","水","木","金","土"))</f>
        <v/>
      </c>
    </row>
    <row r="346">
      <c r="A346" s="7" t="n"/>
      <c r="B346" s="7" t="n"/>
      <c r="C346" s="8" t="n"/>
      <c r="D346" s="8" t="n"/>
      <c r="E346" s="8" t="n"/>
      <c r="F346" s="9" t="n"/>
      <c r="G346" s="9" t="n"/>
      <c r="H346" s="10" t="n"/>
      <c r="I346" s="8" t="n"/>
      <c r="J346" s="8" t="n"/>
      <c r="K346" s="8" t="n"/>
      <c r="L346" s="11">
        <f>IF(AND(A346&lt;&gt;"",B346&lt;&gt;""),ROUND((B346-A346)*1440,0),"")</f>
        <v/>
      </c>
      <c r="M346" s="11">
        <f>IF(L346="","",IF(L346&lt;=10,"10分以内",IF(L346&lt;=60,"1時間以内",IF(L346&lt;=480,"8時間以内","8時間超"))))</f>
        <v/>
      </c>
      <c r="N346" s="11">
        <f>IF(A346="","",INT(HOUR(A346)/3)*3)</f>
        <v/>
      </c>
      <c r="O346" s="11">
        <f>IF(A346="","",CHOOSE(WEEKDAY(A346),"日","月","火","水","木","金","土"))</f>
        <v/>
      </c>
    </row>
    <row r="347">
      <c r="A347" s="7" t="n"/>
      <c r="B347" s="7" t="n"/>
      <c r="C347" s="8" t="n"/>
      <c r="D347" s="8" t="n"/>
      <c r="E347" s="8" t="n"/>
      <c r="F347" s="9" t="n"/>
      <c r="G347" s="9" t="n"/>
      <c r="H347" s="10" t="n"/>
      <c r="I347" s="8" t="n"/>
      <c r="J347" s="8" t="n"/>
      <c r="K347" s="8" t="n"/>
      <c r="L347" s="11">
        <f>IF(AND(A347&lt;&gt;"",B347&lt;&gt;""),ROUND((B347-A347)*1440,0),"")</f>
        <v/>
      </c>
      <c r="M347" s="11">
        <f>IF(L347="","",IF(L347&lt;=10,"10分以内",IF(L347&lt;=60,"1時間以内",IF(L347&lt;=480,"8時間以内","8時間超"))))</f>
        <v/>
      </c>
      <c r="N347" s="11">
        <f>IF(A347="","",INT(HOUR(A347)/3)*3)</f>
        <v/>
      </c>
      <c r="O347" s="11">
        <f>IF(A347="","",CHOOSE(WEEKDAY(A347),"日","月","火","水","木","金","土"))</f>
        <v/>
      </c>
    </row>
    <row r="348">
      <c r="A348" s="7" t="n"/>
      <c r="B348" s="7" t="n"/>
      <c r="C348" s="8" t="n"/>
      <c r="D348" s="8" t="n"/>
      <c r="E348" s="8" t="n"/>
      <c r="F348" s="9" t="n"/>
      <c r="G348" s="9" t="n"/>
      <c r="H348" s="10" t="n"/>
      <c r="I348" s="8" t="n"/>
      <c r="J348" s="8" t="n"/>
      <c r="K348" s="8" t="n"/>
      <c r="L348" s="11">
        <f>IF(AND(A348&lt;&gt;"",B348&lt;&gt;""),ROUND((B348-A348)*1440,0),"")</f>
        <v/>
      </c>
      <c r="M348" s="11">
        <f>IF(L348="","",IF(L348&lt;=10,"10分以内",IF(L348&lt;=60,"1時間以内",IF(L348&lt;=480,"8時間以内","8時間超"))))</f>
        <v/>
      </c>
      <c r="N348" s="11">
        <f>IF(A348="","",INT(HOUR(A348)/3)*3)</f>
        <v/>
      </c>
      <c r="O348" s="11">
        <f>IF(A348="","",CHOOSE(WEEKDAY(A348),"日","月","火","水","木","金","土"))</f>
        <v/>
      </c>
    </row>
    <row r="349">
      <c r="A349" s="7" t="n"/>
      <c r="B349" s="7" t="n"/>
      <c r="C349" s="8" t="n"/>
      <c r="D349" s="8" t="n"/>
      <c r="E349" s="8" t="n"/>
      <c r="F349" s="9" t="n"/>
      <c r="G349" s="9" t="n"/>
      <c r="H349" s="10" t="n"/>
      <c r="I349" s="8" t="n"/>
      <c r="J349" s="8" t="n"/>
      <c r="K349" s="8" t="n"/>
      <c r="L349" s="11">
        <f>IF(AND(A349&lt;&gt;"",B349&lt;&gt;""),ROUND((B349-A349)*1440,0),"")</f>
        <v/>
      </c>
      <c r="M349" s="11">
        <f>IF(L349="","",IF(L349&lt;=10,"10分以内",IF(L349&lt;=60,"1時間以内",IF(L349&lt;=480,"8時間以内","8時間超"))))</f>
        <v/>
      </c>
      <c r="N349" s="11">
        <f>IF(A349="","",INT(HOUR(A349)/3)*3)</f>
        <v/>
      </c>
      <c r="O349" s="11">
        <f>IF(A349="","",CHOOSE(WEEKDAY(A349),"日","月","火","水","木","金","土"))</f>
        <v/>
      </c>
    </row>
    <row r="350">
      <c r="A350" s="7" t="n"/>
      <c r="B350" s="7" t="n"/>
      <c r="C350" s="8" t="n"/>
      <c r="D350" s="8" t="n"/>
      <c r="E350" s="8" t="n"/>
      <c r="F350" s="9" t="n"/>
      <c r="G350" s="9" t="n"/>
      <c r="H350" s="10" t="n"/>
      <c r="I350" s="8" t="n"/>
      <c r="J350" s="8" t="n"/>
      <c r="K350" s="8" t="n"/>
      <c r="L350" s="11">
        <f>IF(AND(A350&lt;&gt;"",B350&lt;&gt;""),ROUND((B350-A350)*1440,0),"")</f>
        <v/>
      </c>
      <c r="M350" s="11">
        <f>IF(L350="","",IF(L350&lt;=10,"10分以内",IF(L350&lt;=60,"1時間以内",IF(L350&lt;=480,"8時間以内","8時間超"))))</f>
        <v/>
      </c>
      <c r="N350" s="11">
        <f>IF(A350="","",INT(HOUR(A350)/3)*3)</f>
        <v/>
      </c>
      <c r="O350" s="11">
        <f>IF(A350="","",CHOOSE(WEEKDAY(A350),"日","月","火","水","木","金","土"))</f>
        <v/>
      </c>
    </row>
    <row r="351">
      <c r="A351" s="7" t="n"/>
      <c r="B351" s="7" t="n"/>
      <c r="C351" s="8" t="n"/>
      <c r="D351" s="8" t="n"/>
      <c r="E351" s="8" t="n"/>
      <c r="F351" s="9" t="n"/>
      <c r="G351" s="9" t="n"/>
      <c r="H351" s="10" t="n"/>
      <c r="I351" s="8" t="n"/>
      <c r="J351" s="8" t="n"/>
      <c r="K351" s="8" t="n"/>
      <c r="L351" s="11">
        <f>IF(AND(A351&lt;&gt;"",B351&lt;&gt;""),ROUND((B351-A351)*1440,0),"")</f>
        <v/>
      </c>
      <c r="M351" s="11">
        <f>IF(L351="","",IF(L351&lt;=10,"10分以内",IF(L351&lt;=60,"1時間以内",IF(L351&lt;=480,"8時間以内","8時間超"))))</f>
        <v/>
      </c>
      <c r="N351" s="11">
        <f>IF(A351="","",INT(HOUR(A351)/3)*3)</f>
        <v/>
      </c>
      <c r="O351" s="11">
        <f>IF(A351="","",CHOOSE(WEEKDAY(A351),"日","月","火","水","木","金","土"))</f>
        <v/>
      </c>
    </row>
    <row r="352">
      <c r="A352" s="7" t="n"/>
      <c r="B352" s="7" t="n"/>
      <c r="C352" s="8" t="n"/>
      <c r="D352" s="8" t="n"/>
      <c r="E352" s="8" t="n"/>
      <c r="F352" s="9" t="n"/>
      <c r="G352" s="9" t="n"/>
      <c r="H352" s="10" t="n"/>
      <c r="I352" s="8" t="n"/>
      <c r="J352" s="8" t="n"/>
      <c r="K352" s="8" t="n"/>
      <c r="L352" s="11">
        <f>IF(AND(A352&lt;&gt;"",B352&lt;&gt;""),ROUND((B352-A352)*1440,0),"")</f>
        <v/>
      </c>
      <c r="M352" s="11">
        <f>IF(L352="","",IF(L352&lt;=10,"10分以内",IF(L352&lt;=60,"1時間以内",IF(L352&lt;=480,"8時間以内","8時間超"))))</f>
        <v/>
      </c>
      <c r="N352" s="11">
        <f>IF(A352="","",INT(HOUR(A352)/3)*3)</f>
        <v/>
      </c>
      <c r="O352" s="11">
        <f>IF(A352="","",CHOOSE(WEEKDAY(A352),"日","月","火","水","木","金","土"))</f>
        <v/>
      </c>
    </row>
    <row r="353">
      <c r="A353" s="7" t="n"/>
      <c r="B353" s="7" t="n"/>
      <c r="C353" s="8" t="n"/>
      <c r="D353" s="8" t="n"/>
      <c r="E353" s="8" t="n"/>
      <c r="F353" s="9" t="n"/>
      <c r="G353" s="9" t="n"/>
      <c r="H353" s="10" t="n"/>
      <c r="I353" s="8" t="n"/>
      <c r="J353" s="8" t="n"/>
      <c r="K353" s="8" t="n"/>
      <c r="L353" s="11">
        <f>IF(AND(A353&lt;&gt;"",B353&lt;&gt;""),ROUND((B353-A353)*1440,0),"")</f>
        <v/>
      </c>
      <c r="M353" s="11">
        <f>IF(L353="","",IF(L353&lt;=10,"10分以内",IF(L353&lt;=60,"1時間以内",IF(L353&lt;=480,"8時間以内","8時間超"))))</f>
        <v/>
      </c>
      <c r="N353" s="11">
        <f>IF(A353="","",INT(HOUR(A353)/3)*3)</f>
        <v/>
      </c>
      <c r="O353" s="11">
        <f>IF(A353="","",CHOOSE(WEEKDAY(A353),"日","月","火","水","木","金","土"))</f>
        <v/>
      </c>
    </row>
    <row r="354">
      <c r="A354" s="7" t="n"/>
      <c r="B354" s="7" t="n"/>
      <c r="C354" s="8" t="n"/>
      <c r="D354" s="8" t="n"/>
      <c r="E354" s="8" t="n"/>
      <c r="F354" s="9" t="n"/>
      <c r="G354" s="9" t="n"/>
      <c r="H354" s="10" t="n"/>
      <c r="I354" s="8" t="n"/>
      <c r="J354" s="8" t="n"/>
      <c r="K354" s="8" t="n"/>
      <c r="L354" s="11">
        <f>IF(AND(A354&lt;&gt;"",B354&lt;&gt;""),ROUND((B354-A354)*1440,0),"")</f>
        <v/>
      </c>
      <c r="M354" s="11">
        <f>IF(L354="","",IF(L354&lt;=10,"10分以内",IF(L354&lt;=60,"1時間以内",IF(L354&lt;=480,"8時間以内","8時間超"))))</f>
        <v/>
      </c>
      <c r="N354" s="11">
        <f>IF(A354="","",INT(HOUR(A354)/3)*3)</f>
        <v/>
      </c>
      <c r="O354" s="11">
        <f>IF(A354="","",CHOOSE(WEEKDAY(A354),"日","月","火","水","木","金","土"))</f>
        <v/>
      </c>
    </row>
    <row r="355">
      <c r="A355" s="7" t="n"/>
      <c r="B355" s="7" t="n"/>
      <c r="C355" s="8" t="n"/>
      <c r="D355" s="8" t="n"/>
      <c r="E355" s="8" t="n"/>
      <c r="F355" s="9" t="n"/>
      <c r="G355" s="9" t="n"/>
      <c r="H355" s="10" t="n"/>
      <c r="I355" s="8" t="n"/>
      <c r="J355" s="8" t="n"/>
      <c r="K355" s="8" t="n"/>
      <c r="L355" s="11">
        <f>IF(AND(A355&lt;&gt;"",B355&lt;&gt;""),ROUND((B355-A355)*1440,0),"")</f>
        <v/>
      </c>
      <c r="M355" s="11">
        <f>IF(L355="","",IF(L355&lt;=10,"10分以内",IF(L355&lt;=60,"1時間以内",IF(L355&lt;=480,"8時間以内","8時間超"))))</f>
        <v/>
      </c>
      <c r="N355" s="11">
        <f>IF(A355="","",INT(HOUR(A355)/3)*3)</f>
        <v/>
      </c>
      <c r="O355" s="11">
        <f>IF(A355="","",CHOOSE(WEEKDAY(A355),"日","月","火","水","木","金","土"))</f>
        <v/>
      </c>
    </row>
    <row r="356">
      <c r="A356" s="7" t="n"/>
      <c r="B356" s="7" t="n"/>
      <c r="C356" s="8" t="n"/>
      <c r="D356" s="8" t="n"/>
      <c r="E356" s="8" t="n"/>
      <c r="F356" s="9" t="n"/>
      <c r="G356" s="9" t="n"/>
      <c r="H356" s="10" t="n"/>
      <c r="I356" s="8" t="n"/>
      <c r="J356" s="8" t="n"/>
      <c r="K356" s="8" t="n"/>
      <c r="L356" s="11">
        <f>IF(AND(A356&lt;&gt;"",B356&lt;&gt;""),ROUND((B356-A356)*1440,0),"")</f>
        <v/>
      </c>
      <c r="M356" s="11">
        <f>IF(L356="","",IF(L356&lt;=10,"10分以内",IF(L356&lt;=60,"1時間以内",IF(L356&lt;=480,"8時間以内","8時間超"))))</f>
        <v/>
      </c>
      <c r="N356" s="11">
        <f>IF(A356="","",INT(HOUR(A356)/3)*3)</f>
        <v/>
      </c>
      <c r="O356" s="11">
        <f>IF(A356="","",CHOOSE(WEEKDAY(A356),"日","月","火","水","木","金","土"))</f>
        <v/>
      </c>
    </row>
    <row r="357">
      <c r="A357" s="7" t="n"/>
      <c r="B357" s="7" t="n"/>
      <c r="C357" s="8" t="n"/>
      <c r="D357" s="8" t="n"/>
      <c r="E357" s="8" t="n"/>
      <c r="F357" s="9" t="n"/>
      <c r="G357" s="9" t="n"/>
      <c r="H357" s="10" t="n"/>
      <c r="I357" s="8" t="n"/>
      <c r="J357" s="8" t="n"/>
      <c r="K357" s="8" t="n"/>
      <c r="L357" s="11">
        <f>IF(AND(A357&lt;&gt;"",B357&lt;&gt;""),ROUND((B357-A357)*1440,0),"")</f>
        <v/>
      </c>
      <c r="M357" s="11">
        <f>IF(L357="","",IF(L357&lt;=10,"10分以内",IF(L357&lt;=60,"1時間以内",IF(L357&lt;=480,"8時間以内","8時間超"))))</f>
        <v/>
      </c>
      <c r="N357" s="11">
        <f>IF(A357="","",INT(HOUR(A357)/3)*3)</f>
        <v/>
      </c>
      <c r="O357" s="11">
        <f>IF(A357="","",CHOOSE(WEEKDAY(A357),"日","月","火","水","木","金","土"))</f>
        <v/>
      </c>
    </row>
    <row r="358">
      <c r="A358" s="7" t="n"/>
      <c r="B358" s="7" t="n"/>
      <c r="C358" s="8" t="n"/>
      <c r="D358" s="8" t="n"/>
      <c r="E358" s="8" t="n"/>
      <c r="F358" s="9" t="n"/>
      <c r="G358" s="9" t="n"/>
      <c r="H358" s="10" t="n"/>
      <c r="I358" s="8" t="n"/>
      <c r="J358" s="8" t="n"/>
      <c r="K358" s="8" t="n"/>
      <c r="L358" s="11">
        <f>IF(AND(A358&lt;&gt;"",B358&lt;&gt;""),ROUND((B358-A358)*1440,0),"")</f>
        <v/>
      </c>
      <c r="M358" s="11">
        <f>IF(L358="","",IF(L358&lt;=10,"10分以内",IF(L358&lt;=60,"1時間以内",IF(L358&lt;=480,"8時間以内","8時間超"))))</f>
        <v/>
      </c>
      <c r="N358" s="11">
        <f>IF(A358="","",INT(HOUR(A358)/3)*3)</f>
        <v/>
      </c>
      <c r="O358" s="11">
        <f>IF(A358="","",CHOOSE(WEEKDAY(A358),"日","月","火","水","木","金","土"))</f>
        <v/>
      </c>
    </row>
    <row r="359">
      <c r="A359" s="7" t="n"/>
      <c r="B359" s="7" t="n"/>
      <c r="C359" s="8" t="n"/>
      <c r="D359" s="8" t="n"/>
      <c r="E359" s="8" t="n"/>
      <c r="F359" s="9" t="n"/>
      <c r="G359" s="9" t="n"/>
      <c r="H359" s="10" t="n"/>
      <c r="I359" s="8" t="n"/>
      <c r="J359" s="8" t="n"/>
      <c r="K359" s="8" t="n"/>
      <c r="L359" s="11">
        <f>IF(AND(A359&lt;&gt;"",B359&lt;&gt;""),ROUND((B359-A359)*1440,0),"")</f>
        <v/>
      </c>
      <c r="M359" s="11">
        <f>IF(L359="","",IF(L359&lt;=10,"10分以内",IF(L359&lt;=60,"1時間以内",IF(L359&lt;=480,"8時間以内","8時間超"))))</f>
        <v/>
      </c>
      <c r="N359" s="11">
        <f>IF(A359="","",INT(HOUR(A359)/3)*3)</f>
        <v/>
      </c>
      <c r="O359" s="11">
        <f>IF(A359="","",CHOOSE(WEEKDAY(A359),"日","月","火","水","木","金","土"))</f>
        <v/>
      </c>
    </row>
    <row r="360">
      <c r="A360" s="7" t="n"/>
      <c r="B360" s="7" t="n"/>
      <c r="C360" s="8" t="n"/>
      <c r="D360" s="8" t="n"/>
      <c r="E360" s="8" t="n"/>
      <c r="F360" s="9" t="n"/>
      <c r="G360" s="9" t="n"/>
      <c r="H360" s="10" t="n"/>
      <c r="I360" s="8" t="n"/>
      <c r="J360" s="8" t="n"/>
      <c r="K360" s="8" t="n"/>
      <c r="L360" s="11">
        <f>IF(AND(A360&lt;&gt;"",B360&lt;&gt;""),ROUND((B360-A360)*1440,0),"")</f>
        <v/>
      </c>
      <c r="M360" s="11">
        <f>IF(L360="","",IF(L360&lt;=10,"10分以内",IF(L360&lt;=60,"1時間以内",IF(L360&lt;=480,"8時間以内","8時間超"))))</f>
        <v/>
      </c>
      <c r="N360" s="11">
        <f>IF(A360="","",INT(HOUR(A360)/3)*3)</f>
        <v/>
      </c>
      <c r="O360" s="11">
        <f>IF(A360="","",CHOOSE(WEEKDAY(A360),"日","月","火","水","木","金","土"))</f>
        <v/>
      </c>
    </row>
    <row r="361">
      <c r="A361" s="7" t="n"/>
      <c r="B361" s="7" t="n"/>
      <c r="C361" s="8" t="n"/>
      <c r="D361" s="8" t="n"/>
      <c r="E361" s="8" t="n"/>
      <c r="F361" s="9" t="n"/>
      <c r="G361" s="9" t="n"/>
      <c r="H361" s="10" t="n"/>
      <c r="I361" s="8" t="n"/>
      <c r="J361" s="8" t="n"/>
      <c r="K361" s="8" t="n"/>
      <c r="L361" s="11">
        <f>IF(AND(A361&lt;&gt;"",B361&lt;&gt;""),ROUND((B361-A361)*1440,0),"")</f>
        <v/>
      </c>
      <c r="M361" s="11">
        <f>IF(L361="","",IF(L361&lt;=10,"10分以内",IF(L361&lt;=60,"1時間以内",IF(L361&lt;=480,"8時間以内","8時間超"))))</f>
        <v/>
      </c>
      <c r="N361" s="11">
        <f>IF(A361="","",INT(HOUR(A361)/3)*3)</f>
        <v/>
      </c>
      <c r="O361" s="11">
        <f>IF(A361="","",CHOOSE(WEEKDAY(A361),"日","月","火","水","木","金","土"))</f>
        <v/>
      </c>
    </row>
    <row r="362">
      <c r="A362" s="7" t="n"/>
      <c r="B362" s="7" t="n"/>
      <c r="C362" s="8" t="n"/>
      <c r="D362" s="8" t="n"/>
      <c r="E362" s="8" t="n"/>
      <c r="F362" s="9" t="n"/>
      <c r="G362" s="9" t="n"/>
      <c r="H362" s="10" t="n"/>
      <c r="I362" s="8" t="n"/>
      <c r="J362" s="8" t="n"/>
      <c r="K362" s="8" t="n"/>
      <c r="L362" s="11">
        <f>IF(AND(A362&lt;&gt;"",B362&lt;&gt;""),ROUND((B362-A362)*1440,0),"")</f>
        <v/>
      </c>
      <c r="M362" s="11">
        <f>IF(L362="","",IF(L362&lt;=10,"10分以内",IF(L362&lt;=60,"1時間以内",IF(L362&lt;=480,"8時間以内","8時間超"))))</f>
        <v/>
      </c>
      <c r="N362" s="11">
        <f>IF(A362="","",INT(HOUR(A362)/3)*3)</f>
        <v/>
      </c>
      <c r="O362" s="11">
        <f>IF(A362="","",CHOOSE(WEEKDAY(A362),"日","月","火","水","木","金","土"))</f>
        <v/>
      </c>
    </row>
    <row r="363">
      <c r="A363" s="7" t="n"/>
      <c r="B363" s="7" t="n"/>
      <c r="C363" s="8" t="n"/>
      <c r="D363" s="8" t="n"/>
      <c r="E363" s="8" t="n"/>
      <c r="F363" s="9" t="n"/>
      <c r="G363" s="9" t="n"/>
      <c r="H363" s="10" t="n"/>
      <c r="I363" s="8" t="n"/>
      <c r="J363" s="8" t="n"/>
      <c r="K363" s="8" t="n"/>
      <c r="L363" s="11">
        <f>IF(AND(A363&lt;&gt;"",B363&lt;&gt;""),ROUND((B363-A363)*1440,0),"")</f>
        <v/>
      </c>
      <c r="M363" s="11">
        <f>IF(L363="","",IF(L363&lt;=10,"10分以内",IF(L363&lt;=60,"1時間以内",IF(L363&lt;=480,"8時間以内","8時間超"))))</f>
        <v/>
      </c>
      <c r="N363" s="11">
        <f>IF(A363="","",INT(HOUR(A363)/3)*3)</f>
        <v/>
      </c>
      <c r="O363" s="11">
        <f>IF(A363="","",CHOOSE(WEEKDAY(A363),"日","月","火","水","木","金","土"))</f>
        <v/>
      </c>
    </row>
    <row r="364">
      <c r="A364" s="7" t="n"/>
      <c r="B364" s="7" t="n"/>
      <c r="C364" s="8" t="n"/>
      <c r="D364" s="8" t="n"/>
      <c r="E364" s="8" t="n"/>
      <c r="F364" s="9" t="n"/>
      <c r="G364" s="9" t="n"/>
      <c r="H364" s="10" t="n"/>
      <c r="I364" s="8" t="n"/>
      <c r="J364" s="8" t="n"/>
      <c r="K364" s="8" t="n"/>
      <c r="L364" s="11">
        <f>IF(AND(A364&lt;&gt;"",B364&lt;&gt;""),ROUND((B364-A364)*1440,0),"")</f>
        <v/>
      </c>
      <c r="M364" s="11">
        <f>IF(L364="","",IF(L364&lt;=10,"10分以内",IF(L364&lt;=60,"1時間以内",IF(L364&lt;=480,"8時間以内","8時間超"))))</f>
        <v/>
      </c>
      <c r="N364" s="11">
        <f>IF(A364="","",INT(HOUR(A364)/3)*3)</f>
        <v/>
      </c>
      <c r="O364" s="11">
        <f>IF(A364="","",CHOOSE(WEEKDAY(A364),"日","月","火","水","木","金","土"))</f>
        <v/>
      </c>
    </row>
    <row r="365">
      <c r="A365" s="7" t="n"/>
      <c r="B365" s="7" t="n"/>
      <c r="C365" s="8" t="n"/>
      <c r="D365" s="8" t="n"/>
      <c r="E365" s="8" t="n"/>
      <c r="F365" s="9" t="n"/>
      <c r="G365" s="9" t="n"/>
      <c r="H365" s="10" t="n"/>
      <c r="I365" s="8" t="n"/>
      <c r="J365" s="8" t="n"/>
      <c r="K365" s="8" t="n"/>
      <c r="L365" s="11">
        <f>IF(AND(A365&lt;&gt;"",B365&lt;&gt;""),ROUND((B365-A365)*1440,0),"")</f>
        <v/>
      </c>
      <c r="M365" s="11">
        <f>IF(L365="","",IF(L365&lt;=10,"10分以内",IF(L365&lt;=60,"1時間以内",IF(L365&lt;=480,"8時間以内","8時間超"))))</f>
        <v/>
      </c>
      <c r="N365" s="11">
        <f>IF(A365="","",INT(HOUR(A365)/3)*3)</f>
        <v/>
      </c>
      <c r="O365" s="11">
        <f>IF(A365="","",CHOOSE(WEEKDAY(A365),"日","月","火","水","木","金","土"))</f>
        <v/>
      </c>
    </row>
    <row r="366">
      <c r="A366" s="7" t="n"/>
      <c r="B366" s="7" t="n"/>
      <c r="C366" s="8" t="n"/>
      <c r="D366" s="8" t="n"/>
      <c r="E366" s="8" t="n"/>
      <c r="F366" s="9" t="n"/>
      <c r="G366" s="9" t="n"/>
      <c r="H366" s="10" t="n"/>
      <c r="I366" s="8" t="n"/>
      <c r="J366" s="8" t="n"/>
      <c r="K366" s="8" t="n"/>
      <c r="L366" s="11">
        <f>IF(AND(A366&lt;&gt;"",B366&lt;&gt;""),ROUND((B366-A366)*1440,0),"")</f>
        <v/>
      </c>
      <c r="M366" s="11">
        <f>IF(L366="","",IF(L366&lt;=10,"10分以内",IF(L366&lt;=60,"1時間以内",IF(L366&lt;=480,"8時間以内","8時間超"))))</f>
        <v/>
      </c>
      <c r="N366" s="11">
        <f>IF(A366="","",INT(HOUR(A366)/3)*3)</f>
        <v/>
      </c>
      <c r="O366" s="11">
        <f>IF(A366="","",CHOOSE(WEEKDAY(A366),"日","月","火","水","木","金","土"))</f>
        <v/>
      </c>
    </row>
    <row r="367">
      <c r="A367" s="7" t="n"/>
      <c r="B367" s="7" t="n"/>
      <c r="C367" s="8" t="n"/>
      <c r="D367" s="8" t="n"/>
      <c r="E367" s="8" t="n"/>
      <c r="F367" s="9" t="n"/>
      <c r="G367" s="9" t="n"/>
      <c r="H367" s="10" t="n"/>
      <c r="I367" s="8" t="n"/>
      <c r="J367" s="8" t="n"/>
      <c r="K367" s="8" t="n"/>
      <c r="L367" s="11">
        <f>IF(AND(A367&lt;&gt;"",B367&lt;&gt;""),ROUND((B367-A367)*1440,0),"")</f>
        <v/>
      </c>
      <c r="M367" s="11">
        <f>IF(L367="","",IF(L367&lt;=10,"10分以内",IF(L367&lt;=60,"1時間以内",IF(L367&lt;=480,"8時間以内","8時間超"))))</f>
        <v/>
      </c>
      <c r="N367" s="11">
        <f>IF(A367="","",INT(HOUR(A367)/3)*3)</f>
        <v/>
      </c>
      <c r="O367" s="11">
        <f>IF(A367="","",CHOOSE(WEEKDAY(A367),"日","月","火","水","木","金","土"))</f>
        <v/>
      </c>
    </row>
    <row r="368">
      <c r="A368" s="7" t="n"/>
      <c r="B368" s="7" t="n"/>
      <c r="C368" s="8" t="n"/>
      <c r="D368" s="8" t="n"/>
      <c r="E368" s="8" t="n"/>
      <c r="F368" s="9" t="n"/>
      <c r="G368" s="9" t="n"/>
      <c r="H368" s="10" t="n"/>
      <c r="I368" s="8" t="n"/>
      <c r="J368" s="8" t="n"/>
      <c r="K368" s="8" t="n"/>
      <c r="L368" s="11">
        <f>IF(AND(A368&lt;&gt;"",B368&lt;&gt;""),ROUND((B368-A368)*1440,0),"")</f>
        <v/>
      </c>
      <c r="M368" s="11">
        <f>IF(L368="","",IF(L368&lt;=10,"10分以内",IF(L368&lt;=60,"1時間以内",IF(L368&lt;=480,"8時間以内","8時間超"))))</f>
        <v/>
      </c>
      <c r="N368" s="11">
        <f>IF(A368="","",INT(HOUR(A368)/3)*3)</f>
        <v/>
      </c>
      <c r="O368" s="11">
        <f>IF(A368="","",CHOOSE(WEEKDAY(A368),"日","月","火","水","木","金","土"))</f>
        <v/>
      </c>
    </row>
    <row r="369">
      <c r="A369" s="7" t="n"/>
      <c r="B369" s="7" t="n"/>
      <c r="C369" s="8" t="n"/>
      <c r="D369" s="8" t="n"/>
      <c r="E369" s="8" t="n"/>
      <c r="F369" s="9" t="n"/>
      <c r="G369" s="9" t="n"/>
      <c r="H369" s="10" t="n"/>
      <c r="I369" s="8" t="n"/>
      <c r="J369" s="8" t="n"/>
      <c r="K369" s="8" t="n"/>
      <c r="L369" s="11">
        <f>IF(AND(A369&lt;&gt;"",B369&lt;&gt;""),ROUND((B369-A369)*1440,0),"")</f>
        <v/>
      </c>
      <c r="M369" s="11">
        <f>IF(L369="","",IF(L369&lt;=10,"10分以内",IF(L369&lt;=60,"1時間以内",IF(L369&lt;=480,"8時間以内","8時間超"))))</f>
        <v/>
      </c>
      <c r="N369" s="11">
        <f>IF(A369="","",INT(HOUR(A369)/3)*3)</f>
        <v/>
      </c>
      <c r="O369" s="11">
        <f>IF(A369="","",CHOOSE(WEEKDAY(A369),"日","月","火","水","木","金","土"))</f>
        <v/>
      </c>
    </row>
    <row r="370">
      <c r="A370" s="7" t="n"/>
      <c r="B370" s="7" t="n"/>
      <c r="C370" s="8" t="n"/>
      <c r="D370" s="8" t="n"/>
      <c r="E370" s="8" t="n"/>
      <c r="F370" s="9" t="n"/>
      <c r="G370" s="9" t="n"/>
      <c r="H370" s="10" t="n"/>
      <c r="I370" s="8" t="n"/>
      <c r="J370" s="8" t="n"/>
      <c r="K370" s="8" t="n"/>
      <c r="L370" s="11">
        <f>IF(AND(A370&lt;&gt;"",B370&lt;&gt;""),ROUND((B370-A370)*1440,0),"")</f>
        <v/>
      </c>
      <c r="M370" s="11">
        <f>IF(L370="","",IF(L370&lt;=10,"10分以内",IF(L370&lt;=60,"1時間以内",IF(L370&lt;=480,"8時間以内","8時間超"))))</f>
        <v/>
      </c>
      <c r="N370" s="11">
        <f>IF(A370="","",INT(HOUR(A370)/3)*3)</f>
        <v/>
      </c>
      <c r="O370" s="11">
        <f>IF(A370="","",CHOOSE(WEEKDAY(A370),"日","月","火","水","木","金","土"))</f>
        <v/>
      </c>
    </row>
    <row r="371">
      <c r="A371" s="7" t="n"/>
      <c r="B371" s="7" t="n"/>
      <c r="C371" s="8" t="n"/>
      <c r="D371" s="8" t="n"/>
      <c r="E371" s="8" t="n"/>
      <c r="F371" s="9" t="n"/>
      <c r="G371" s="9" t="n"/>
      <c r="H371" s="10" t="n"/>
      <c r="I371" s="8" t="n"/>
      <c r="J371" s="8" t="n"/>
      <c r="K371" s="8" t="n"/>
      <c r="L371" s="11">
        <f>IF(AND(A371&lt;&gt;"",B371&lt;&gt;""),ROUND((B371-A371)*1440,0),"")</f>
        <v/>
      </c>
      <c r="M371" s="11">
        <f>IF(L371="","",IF(L371&lt;=10,"10分以内",IF(L371&lt;=60,"1時間以内",IF(L371&lt;=480,"8時間以内","8時間超"))))</f>
        <v/>
      </c>
      <c r="N371" s="11">
        <f>IF(A371="","",INT(HOUR(A371)/3)*3)</f>
        <v/>
      </c>
      <c r="O371" s="11">
        <f>IF(A371="","",CHOOSE(WEEKDAY(A371),"日","月","火","水","木","金","土"))</f>
        <v/>
      </c>
    </row>
    <row r="372">
      <c r="A372" s="7" t="n"/>
      <c r="B372" s="7" t="n"/>
      <c r="C372" s="8" t="n"/>
      <c r="D372" s="8" t="n"/>
      <c r="E372" s="8" t="n"/>
      <c r="F372" s="9" t="n"/>
      <c r="G372" s="9" t="n"/>
      <c r="H372" s="10" t="n"/>
      <c r="I372" s="8" t="n"/>
      <c r="J372" s="8" t="n"/>
      <c r="K372" s="8" t="n"/>
      <c r="L372" s="11">
        <f>IF(AND(A372&lt;&gt;"",B372&lt;&gt;""),ROUND((B372-A372)*1440,0),"")</f>
        <v/>
      </c>
      <c r="M372" s="11">
        <f>IF(L372="","",IF(L372&lt;=10,"10分以内",IF(L372&lt;=60,"1時間以内",IF(L372&lt;=480,"8時間以内","8時間超"))))</f>
        <v/>
      </c>
      <c r="N372" s="11">
        <f>IF(A372="","",INT(HOUR(A372)/3)*3)</f>
        <v/>
      </c>
      <c r="O372" s="11">
        <f>IF(A372="","",CHOOSE(WEEKDAY(A372),"日","月","火","水","木","金","土"))</f>
        <v/>
      </c>
    </row>
    <row r="373">
      <c r="A373" s="7" t="n"/>
      <c r="B373" s="7" t="n"/>
      <c r="C373" s="8" t="n"/>
      <c r="D373" s="8" t="n"/>
      <c r="E373" s="8" t="n"/>
      <c r="F373" s="9" t="n"/>
      <c r="G373" s="9" t="n"/>
      <c r="H373" s="10" t="n"/>
      <c r="I373" s="8" t="n"/>
      <c r="J373" s="8" t="n"/>
      <c r="K373" s="8" t="n"/>
      <c r="L373" s="11">
        <f>IF(AND(A373&lt;&gt;"",B373&lt;&gt;""),ROUND((B373-A373)*1440,0),"")</f>
        <v/>
      </c>
      <c r="M373" s="11">
        <f>IF(L373="","",IF(L373&lt;=10,"10分以内",IF(L373&lt;=60,"1時間以内",IF(L373&lt;=480,"8時間以内","8時間超"))))</f>
        <v/>
      </c>
      <c r="N373" s="11">
        <f>IF(A373="","",INT(HOUR(A373)/3)*3)</f>
        <v/>
      </c>
      <c r="O373" s="11">
        <f>IF(A373="","",CHOOSE(WEEKDAY(A373),"日","月","火","水","木","金","土"))</f>
        <v/>
      </c>
    </row>
    <row r="374">
      <c r="A374" s="7" t="n"/>
      <c r="B374" s="7" t="n"/>
      <c r="C374" s="8" t="n"/>
      <c r="D374" s="8" t="n"/>
      <c r="E374" s="8" t="n"/>
      <c r="F374" s="9" t="n"/>
      <c r="G374" s="9" t="n"/>
      <c r="H374" s="10" t="n"/>
      <c r="I374" s="8" t="n"/>
      <c r="J374" s="8" t="n"/>
      <c r="K374" s="8" t="n"/>
      <c r="L374" s="11">
        <f>IF(AND(A374&lt;&gt;"",B374&lt;&gt;""),ROUND((B374-A374)*1440,0),"")</f>
        <v/>
      </c>
      <c r="M374" s="11">
        <f>IF(L374="","",IF(L374&lt;=10,"10分以内",IF(L374&lt;=60,"1時間以内",IF(L374&lt;=480,"8時間以内","8時間超"))))</f>
        <v/>
      </c>
      <c r="N374" s="11">
        <f>IF(A374="","",INT(HOUR(A374)/3)*3)</f>
        <v/>
      </c>
      <c r="O374" s="11">
        <f>IF(A374="","",CHOOSE(WEEKDAY(A374),"日","月","火","水","木","金","土"))</f>
        <v/>
      </c>
    </row>
    <row r="375">
      <c r="A375" s="7" t="n"/>
      <c r="B375" s="7" t="n"/>
      <c r="C375" s="8" t="n"/>
      <c r="D375" s="8" t="n"/>
      <c r="E375" s="8" t="n"/>
      <c r="F375" s="9" t="n"/>
      <c r="G375" s="9" t="n"/>
      <c r="H375" s="10" t="n"/>
      <c r="I375" s="8" t="n"/>
      <c r="J375" s="8" t="n"/>
      <c r="K375" s="8" t="n"/>
      <c r="L375" s="11">
        <f>IF(AND(A375&lt;&gt;"",B375&lt;&gt;""),ROUND((B375-A375)*1440,0),"")</f>
        <v/>
      </c>
      <c r="M375" s="11">
        <f>IF(L375="","",IF(L375&lt;=10,"10分以内",IF(L375&lt;=60,"1時間以内",IF(L375&lt;=480,"8時間以内","8時間超"))))</f>
        <v/>
      </c>
      <c r="N375" s="11">
        <f>IF(A375="","",INT(HOUR(A375)/3)*3)</f>
        <v/>
      </c>
      <c r="O375" s="11">
        <f>IF(A375="","",CHOOSE(WEEKDAY(A375),"日","月","火","水","木","金","土"))</f>
        <v/>
      </c>
    </row>
    <row r="376">
      <c r="A376" s="7" t="n"/>
      <c r="B376" s="7" t="n"/>
      <c r="C376" s="8" t="n"/>
      <c r="D376" s="8" t="n"/>
      <c r="E376" s="8" t="n"/>
      <c r="F376" s="9" t="n"/>
      <c r="G376" s="9" t="n"/>
      <c r="H376" s="10" t="n"/>
      <c r="I376" s="8" t="n"/>
      <c r="J376" s="8" t="n"/>
      <c r="K376" s="8" t="n"/>
      <c r="L376" s="11">
        <f>IF(AND(A376&lt;&gt;"",B376&lt;&gt;""),ROUND((B376-A376)*1440,0),"")</f>
        <v/>
      </c>
      <c r="M376" s="11">
        <f>IF(L376="","",IF(L376&lt;=10,"10分以内",IF(L376&lt;=60,"1時間以内",IF(L376&lt;=480,"8時間以内","8時間超"))))</f>
        <v/>
      </c>
      <c r="N376" s="11">
        <f>IF(A376="","",INT(HOUR(A376)/3)*3)</f>
        <v/>
      </c>
      <c r="O376" s="11">
        <f>IF(A376="","",CHOOSE(WEEKDAY(A376),"日","月","火","水","木","金","土"))</f>
        <v/>
      </c>
    </row>
    <row r="377">
      <c r="A377" s="7" t="n"/>
      <c r="B377" s="7" t="n"/>
      <c r="C377" s="8" t="n"/>
      <c r="D377" s="8" t="n"/>
      <c r="E377" s="8" t="n"/>
      <c r="F377" s="9" t="n"/>
      <c r="G377" s="9" t="n"/>
      <c r="H377" s="10" t="n"/>
      <c r="I377" s="8" t="n"/>
      <c r="J377" s="8" t="n"/>
      <c r="K377" s="8" t="n"/>
      <c r="L377" s="11">
        <f>IF(AND(A377&lt;&gt;"",B377&lt;&gt;""),ROUND((B377-A377)*1440,0),"")</f>
        <v/>
      </c>
      <c r="M377" s="11">
        <f>IF(L377="","",IF(L377&lt;=10,"10分以内",IF(L377&lt;=60,"1時間以内",IF(L377&lt;=480,"8時間以内","8時間超"))))</f>
        <v/>
      </c>
      <c r="N377" s="11">
        <f>IF(A377="","",INT(HOUR(A377)/3)*3)</f>
        <v/>
      </c>
      <c r="O377" s="11">
        <f>IF(A377="","",CHOOSE(WEEKDAY(A377),"日","月","火","水","木","金","土"))</f>
        <v/>
      </c>
    </row>
    <row r="378">
      <c r="A378" s="7" t="n"/>
      <c r="B378" s="7" t="n"/>
      <c r="C378" s="8" t="n"/>
      <c r="D378" s="8" t="n"/>
      <c r="E378" s="8" t="n"/>
      <c r="F378" s="9" t="n"/>
      <c r="G378" s="9" t="n"/>
      <c r="H378" s="10" t="n"/>
      <c r="I378" s="8" t="n"/>
      <c r="J378" s="8" t="n"/>
      <c r="K378" s="8" t="n"/>
      <c r="L378" s="11">
        <f>IF(AND(A378&lt;&gt;"",B378&lt;&gt;""),ROUND((B378-A378)*1440,0),"")</f>
        <v/>
      </c>
      <c r="M378" s="11">
        <f>IF(L378="","",IF(L378&lt;=10,"10分以内",IF(L378&lt;=60,"1時間以内",IF(L378&lt;=480,"8時間以内","8時間超"))))</f>
        <v/>
      </c>
      <c r="N378" s="11">
        <f>IF(A378="","",INT(HOUR(A378)/3)*3)</f>
        <v/>
      </c>
      <c r="O378" s="11">
        <f>IF(A378="","",CHOOSE(WEEKDAY(A378),"日","月","火","水","木","金","土"))</f>
        <v/>
      </c>
    </row>
    <row r="379">
      <c r="A379" s="7" t="n"/>
      <c r="B379" s="7" t="n"/>
      <c r="C379" s="8" t="n"/>
      <c r="D379" s="8" t="n"/>
      <c r="E379" s="8" t="n"/>
      <c r="F379" s="9" t="n"/>
      <c r="G379" s="9" t="n"/>
      <c r="H379" s="10" t="n"/>
      <c r="I379" s="8" t="n"/>
      <c r="J379" s="8" t="n"/>
      <c r="K379" s="8" t="n"/>
      <c r="L379" s="11">
        <f>IF(AND(A379&lt;&gt;"",B379&lt;&gt;""),ROUND((B379-A379)*1440,0),"")</f>
        <v/>
      </c>
      <c r="M379" s="11">
        <f>IF(L379="","",IF(L379&lt;=10,"10分以内",IF(L379&lt;=60,"1時間以内",IF(L379&lt;=480,"8時間以内","8時間超"))))</f>
        <v/>
      </c>
      <c r="N379" s="11">
        <f>IF(A379="","",INT(HOUR(A379)/3)*3)</f>
        <v/>
      </c>
      <c r="O379" s="11">
        <f>IF(A379="","",CHOOSE(WEEKDAY(A379),"日","月","火","水","木","金","土"))</f>
        <v/>
      </c>
    </row>
    <row r="380">
      <c r="A380" s="7" t="n"/>
      <c r="B380" s="7" t="n"/>
      <c r="C380" s="8" t="n"/>
      <c r="D380" s="8" t="n"/>
      <c r="E380" s="8" t="n"/>
      <c r="F380" s="9" t="n"/>
      <c r="G380" s="9" t="n"/>
      <c r="H380" s="10" t="n"/>
      <c r="I380" s="8" t="n"/>
      <c r="J380" s="8" t="n"/>
      <c r="K380" s="8" t="n"/>
      <c r="L380" s="11">
        <f>IF(AND(A380&lt;&gt;"",B380&lt;&gt;""),ROUND((B380-A380)*1440,0),"")</f>
        <v/>
      </c>
      <c r="M380" s="11">
        <f>IF(L380="","",IF(L380&lt;=10,"10分以内",IF(L380&lt;=60,"1時間以内",IF(L380&lt;=480,"8時間以内","8時間超"))))</f>
        <v/>
      </c>
      <c r="N380" s="11">
        <f>IF(A380="","",INT(HOUR(A380)/3)*3)</f>
        <v/>
      </c>
      <c r="O380" s="11">
        <f>IF(A380="","",CHOOSE(WEEKDAY(A380),"日","月","火","水","木","金","土"))</f>
        <v/>
      </c>
    </row>
    <row r="381">
      <c r="A381" s="7" t="n"/>
      <c r="B381" s="7" t="n"/>
      <c r="C381" s="8" t="n"/>
      <c r="D381" s="8" t="n"/>
      <c r="E381" s="8" t="n"/>
      <c r="F381" s="9" t="n"/>
      <c r="G381" s="9" t="n"/>
      <c r="H381" s="10" t="n"/>
      <c r="I381" s="8" t="n"/>
      <c r="J381" s="8" t="n"/>
      <c r="K381" s="8" t="n"/>
      <c r="L381" s="11">
        <f>IF(AND(A381&lt;&gt;"",B381&lt;&gt;""),ROUND((B381-A381)*1440,0),"")</f>
        <v/>
      </c>
      <c r="M381" s="11">
        <f>IF(L381="","",IF(L381&lt;=10,"10分以内",IF(L381&lt;=60,"1時間以内",IF(L381&lt;=480,"8時間以内","8時間超"))))</f>
        <v/>
      </c>
      <c r="N381" s="11">
        <f>IF(A381="","",INT(HOUR(A381)/3)*3)</f>
        <v/>
      </c>
      <c r="O381" s="11">
        <f>IF(A381="","",CHOOSE(WEEKDAY(A381),"日","月","火","水","木","金","土"))</f>
        <v/>
      </c>
    </row>
    <row r="382">
      <c r="A382" s="7" t="n"/>
      <c r="B382" s="7" t="n"/>
      <c r="C382" s="8" t="n"/>
      <c r="D382" s="8" t="n"/>
      <c r="E382" s="8" t="n"/>
      <c r="F382" s="9" t="n"/>
      <c r="G382" s="9" t="n"/>
      <c r="H382" s="10" t="n"/>
      <c r="I382" s="8" t="n"/>
      <c r="J382" s="8" t="n"/>
      <c r="K382" s="8" t="n"/>
      <c r="L382" s="11">
        <f>IF(AND(A382&lt;&gt;"",B382&lt;&gt;""),ROUND((B382-A382)*1440,0),"")</f>
        <v/>
      </c>
      <c r="M382" s="11">
        <f>IF(L382="","",IF(L382&lt;=10,"10分以内",IF(L382&lt;=60,"1時間以内",IF(L382&lt;=480,"8時間以内","8時間超"))))</f>
        <v/>
      </c>
      <c r="N382" s="11">
        <f>IF(A382="","",INT(HOUR(A382)/3)*3)</f>
        <v/>
      </c>
      <c r="O382" s="11">
        <f>IF(A382="","",CHOOSE(WEEKDAY(A382),"日","月","火","水","木","金","土"))</f>
        <v/>
      </c>
    </row>
    <row r="383">
      <c r="A383" s="7" t="n"/>
      <c r="B383" s="7" t="n"/>
      <c r="C383" s="8" t="n"/>
      <c r="D383" s="8" t="n"/>
      <c r="E383" s="8" t="n"/>
      <c r="F383" s="9" t="n"/>
      <c r="G383" s="9" t="n"/>
      <c r="H383" s="10" t="n"/>
      <c r="I383" s="8" t="n"/>
      <c r="J383" s="8" t="n"/>
      <c r="K383" s="8" t="n"/>
      <c r="L383" s="11">
        <f>IF(AND(A383&lt;&gt;"",B383&lt;&gt;""),ROUND((B383-A383)*1440,0),"")</f>
        <v/>
      </c>
      <c r="M383" s="11">
        <f>IF(L383="","",IF(L383&lt;=10,"10分以内",IF(L383&lt;=60,"1時間以内",IF(L383&lt;=480,"8時間以内","8時間超"))))</f>
        <v/>
      </c>
      <c r="N383" s="11">
        <f>IF(A383="","",INT(HOUR(A383)/3)*3)</f>
        <v/>
      </c>
      <c r="O383" s="11">
        <f>IF(A383="","",CHOOSE(WEEKDAY(A383),"日","月","火","水","木","金","土"))</f>
        <v/>
      </c>
    </row>
    <row r="384">
      <c r="A384" s="7" t="n"/>
      <c r="B384" s="7" t="n"/>
      <c r="C384" s="8" t="n"/>
      <c r="D384" s="8" t="n"/>
      <c r="E384" s="8" t="n"/>
      <c r="F384" s="9" t="n"/>
      <c r="G384" s="9" t="n"/>
      <c r="H384" s="10" t="n"/>
      <c r="I384" s="8" t="n"/>
      <c r="J384" s="8" t="n"/>
      <c r="K384" s="8" t="n"/>
      <c r="L384" s="11">
        <f>IF(AND(A384&lt;&gt;"",B384&lt;&gt;""),ROUND((B384-A384)*1440,0),"")</f>
        <v/>
      </c>
      <c r="M384" s="11">
        <f>IF(L384="","",IF(L384&lt;=10,"10分以内",IF(L384&lt;=60,"1時間以内",IF(L384&lt;=480,"8時間以内","8時間超"))))</f>
        <v/>
      </c>
      <c r="N384" s="11">
        <f>IF(A384="","",INT(HOUR(A384)/3)*3)</f>
        <v/>
      </c>
      <c r="O384" s="11">
        <f>IF(A384="","",CHOOSE(WEEKDAY(A384),"日","月","火","水","木","金","土"))</f>
        <v/>
      </c>
    </row>
    <row r="385">
      <c r="A385" s="7" t="n"/>
      <c r="B385" s="7" t="n"/>
      <c r="C385" s="8" t="n"/>
      <c r="D385" s="8" t="n"/>
      <c r="E385" s="8" t="n"/>
      <c r="F385" s="9" t="n"/>
      <c r="G385" s="9" t="n"/>
      <c r="H385" s="10" t="n"/>
      <c r="I385" s="8" t="n"/>
      <c r="J385" s="8" t="n"/>
      <c r="K385" s="8" t="n"/>
      <c r="L385" s="11">
        <f>IF(AND(A385&lt;&gt;"",B385&lt;&gt;""),ROUND((B385-A385)*1440,0),"")</f>
        <v/>
      </c>
      <c r="M385" s="11">
        <f>IF(L385="","",IF(L385&lt;=10,"10分以内",IF(L385&lt;=60,"1時間以内",IF(L385&lt;=480,"8時間以内","8時間超"))))</f>
        <v/>
      </c>
      <c r="N385" s="11">
        <f>IF(A385="","",INT(HOUR(A385)/3)*3)</f>
        <v/>
      </c>
      <c r="O385" s="11">
        <f>IF(A385="","",CHOOSE(WEEKDAY(A385),"日","月","火","水","木","金","土"))</f>
        <v/>
      </c>
    </row>
    <row r="386">
      <c r="A386" s="7" t="n"/>
      <c r="B386" s="7" t="n"/>
      <c r="C386" s="8" t="n"/>
      <c r="D386" s="8" t="n"/>
      <c r="E386" s="8" t="n"/>
      <c r="F386" s="9" t="n"/>
      <c r="G386" s="9" t="n"/>
      <c r="H386" s="10" t="n"/>
      <c r="I386" s="8" t="n"/>
      <c r="J386" s="8" t="n"/>
      <c r="K386" s="8" t="n"/>
      <c r="L386" s="11">
        <f>IF(AND(A386&lt;&gt;"",B386&lt;&gt;""),ROUND((B386-A386)*1440,0),"")</f>
        <v/>
      </c>
      <c r="M386" s="11">
        <f>IF(L386="","",IF(L386&lt;=10,"10分以内",IF(L386&lt;=60,"1時間以内",IF(L386&lt;=480,"8時間以内","8時間超"))))</f>
        <v/>
      </c>
      <c r="N386" s="11">
        <f>IF(A386="","",INT(HOUR(A386)/3)*3)</f>
        <v/>
      </c>
      <c r="O386" s="11">
        <f>IF(A386="","",CHOOSE(WEEKDAY(A386),"日","月","火","水","木","金","土"))</f>
        <v/>
      </c>
    </row>
    <row r="387">
      <c r="A387" s="7" t="n"/>
      <c r="B387" s="7" t="n"/>
      <c r="C387" s="8" t="n"/>
      <c r="D387" s="8" t="n"/>
      <c r="E387" s="8" t="n"/>
      <c r="F387" s="9" t="n"/>
      <c r="G387" s="9" t="n"/>
      <c r="H387" s="10" t="n"/>
      <c r="I387" s="8" t="n"/>
      <c r="J387" s="8" t="n"/>
      <c r="K387" s="8" t="n"/>
      <c r="L387" s="11">
        <f>IF(AND(A387&lt;&gt;"",B387&lt;&gt;""),ROUND((B387-A387)*1440,0),"")</f>
        <v/>
      </c>
      <c r="M387" s="11">
        <f>IF(L387="","",IF(L387&lt;=10,"10分以内",IF(L387&lt;=60,"1時間以内",IF(L387&lt;=480,"8時間以内","8時間超"))))</f>
        <v/>
      </c>
      <c r="N387" s="11">
        <f>IF(A387="","",INT(HOUR(A387)/3)*3)</f>
        <v/>
      </c>
      <c r="O387" s="11">
        <f>IF(A387="","",CHOOSE(WEEKDAY(A387),"日","月","火","水","木","金","土"))</f>
        <v/>
      </c>
    </row>
    <row r="388">
      <c r="A388" s="7" t="n"/>
      <c r="B388" s="7" t="n"/>
      <c r="C388" s="8" t="n"/>
      <c r="D388" s="8" t="n"/>
      <c r="E388" s="8" t="n"/>
      <c r="F388" s="9" t="n"/>
      <c r="G388" s="9" t="n"/>
      <c r="H388" s="10" t="n"/>
      <c r="I388" s="8" t="n"/>
      <c r="J388" s="8" t="n"/>
      <c r="K388" s="8" t="n"/>
      <c r="L388" s="11">
        <f>IF(AND(A388&lt;&gt;"",B388&lt;&gt;""),ROUND((B388-A388)*1440,0),"")</f>
        <v/>
      </c>
      <c r="M388" s="11">
        <f>IF(L388="","",IF(L388&lt;=10,"10分以内",IF(L388&lt;=60,"1時間以内",IF(L388&lt;=480,"8時間以内","8時間超"))))</f>
        <v/>
      </c>
      <c r="N388" s="11">
        <f>IF(A388="","",INT(HOUR(A388)/3)*3)</f>
        <v/>
      </c>
      <c r="O388" s="11">
        <f>IF(A388="","",CHOOSE(WEEKDAY(A388),"日","月","火","水","木","金","土"))</f>
        <v/>
      </c>
    </row>
    <row r="389">
      <c r="A389" s="7" t="n"/>
      <c r="B389" s="7" t="n"/>
      <c r="C389" s="8" t="n"/>
      <c r="D389" s="8" t="n"/>
      <c r="E389" s="8" t="n"/>
      <c r="F389" s="9" t="n"/>
      <c r="G389" s="9" t="n"/>
      <c r="H389" s="10" t="n"/>
      <c r="I389" s="8" t="n"/>
      <c r="J389" s="8" t="n"/>
      <c r="K389" s="8" t="n"/>
      <c r="L389" s="11">
        <f>IF(AND(A389&lt;&gt;"",B389&lt;&gt;""),ROUND((B389-A389)*1440,0),"")</f>
        <v/>
      </c>
      <c r="M389" s="11">
        <f>IF(L389="","",IF(L389&lt;=10,"10分以内",IF(L389&lt;=60,"1時間以内",IF(L389&lt;=480,"8時間以内","8時間超"))))</f>
        <v/>
      </c>
      <c r="N389" s="11">
        <f>IF(A389="","",INT(HOUR(A389)/3)*3)</f>
        <v/>
      </c>
      <c r="O389" s="11">
        <f>IF(A389="","",CHOOSE(WEEKDAY(A389),"日","月","火","水","木","金","土"))</f>
        <v/>
      </c>
    </row>
    <row r="390">
      <c r="A390" s="7" t="n"/>
      <c r="B390" s="7" t="n"/>
      <c r="C390" s="8" t="n"/>
      <c r="D390" s="8" t="n"/>
      <c r="E390" s="8" t="n"/>
      <c r="F390" s="9" t="n"/>
      <c r="G390" s="9" t="n"/>
      <c r="H390" s="10" t="n"/>
      <c r="I390" s="8" t="n"/>
      <c r="J390" s="8" t="n"/>
      <c r="K390" s="8" t="n"/>
      <c r="L390" s="11">
        <f>IF(AND(A390&lt;&gt;"",B390&lt;&gt;""),ROUND((B390-A390)*1440,0),"")</f>
        <v/>
      </c>
      <c r="M390" s="11">
        <f>IF(L390="","",IF(L390&lt;=10,"10分以内",IF(L390&lt;=60,"1時間以内",IF(L390&lt;=480,"8時間以内","8時間超"))))</f>
        <v/>
      </c>
      <c r="N390" s="11">
        <f>IF(A390="","",INT(HOUR(A390)/3)*3)</f>
        <v/>
      </c>
      <c r="O390" s="11">
        <f>IF(A390="","",CHOOSE(WEEKDAY(A390),"日","月","火","水","木","金","土"))</f>
        <v/>
      </c>
    </row>
    <row r="391">
      <c r="A391" s="7" t="n"/>
      <c r="B391" s="7" t="n"/>
      <c r="C391" s="8" t="n"/>
      <c r="D391" s="8" t="n"/>
      <c r="E391" s="8" t="n"/>
      <c r="F391" s="9" t="n"/>
      <c r="G391" s="9" t="n"/>
      <c r="H391" s="10" t="n"/>
      <c r="I391" s="8" t="n"/>
      <c r="J391" s="8" t="n"/>
      <c r="K391" s="8" t="n"/>
      <c r="L391" s="11">
        <f>IF(AND(A391&lt;&gt;"",B391&lt;&gt;""),ROUND((B391-A391)*1440,0),"")</f>
        <v/>
      </c>
      <c r="M391" s="11">
        <f>IF(L391="","",IF(L391&lt;=10,"10分以内",IF(L391&lt;=60,"1時間以内",IF(L391&lt;=480,"8時間以内","8時間超"))))</f>
        <v/>
      </c>
      <c r="N391" s="11">
        <f>IF(A391="","",INT(HOUR(A391)/3)*3)</f>
        <v/>
      </c>
      <c r="O391" s="11">
        <f>IF(A391="","",CHOOSE(WEEKDAY(A391),"日","月","火","水","木","金","土"))</f>
        <v/>
      </c>
    </row>
    <row r="392">
      <c r="A392" s="7" t="n"/>
      <c r="B392" s="7" t="n"/>
      <c r="C392" s="8" t="n"/>
      <c r="D392" s="8" t="n"/>
      <c r="E392" s="8" t="n"/>
      <c r="F392" s="9" t="n"/>
      <c r="G392" s="9" t="n"/>
      <c r="H392" s="10" t="n"/>
      <c r="I392" s="8" t="n"/>
      <c r="J392" s="8" t="n"/>
      <c r="K392" s="8" t="n"/>
      <c r="L392" s="11">
        <f>IF(AND(A392&lt;&gt;"",B392&lt;&gt;""),ROUND((B392-A392)*1440,0),"")</f>
        <v/>
      </c>
      <c r="M392" s="11">
        <f>IF(L392="","",IF(L392&lt;=10,"10分以内",IF(L392&lt;=60,"1時間以内",IF(L392&lt;=480,"8時間以内","8時間超"))))</f>
        <v/>
      </c>
      <c r="N392" s="11">
        <f>IF(A392="","",INT(HOUR(A392)/3)*3)</f>
        <v/>
      </c>
      <c r="O392" s="11">
        <f>IF(A392="","",CHOOSE(WEEKDAY(A392),"日","月","火","水","木","金","土"))</f>
        <v/>
      </c>
    </row>
    <row r="393">
      <c r="A393" s="7" t="n"/>
      <c r="B393" s="7" t="n"/>
      <c r="C393" s="8" t="n"/>
      <c r="D393" s="8" t="n"/>
      <c r="E393" s="8" t="n"/>
      <c r="F393" s="9" t="n"/>
      <c r="G393" s="9" t="n"/>
      <c r="H393" s="10" t="n"/>
      <c r="I393" s="8" t="n"/>
      <c r="J393" s="8" t="n"/>
      <c r="K393" s="8" t="n"/>
      <c r="L393" s="11">
        <f>IF(AND(A393&lt;&gt;"",B393&lt;&gt;""),ROUND((B393-A393)*1440,0),"")</f>
        <v/>
      </c>
      <c r="M393" s="11">
        <f>IF(L393="","",IF(L393&lt;=10,"10分以内",IF(L393&lt;=60,"1時間以内",IF(L393&lt;=480,"8時間以内","8時間超"))))</f>
        <v/>
      </c>
      <c r="N393" s="11">
        <f>IF(A393="","",INT(HOUR(A393)/3)*3)</f>
        <v/>
      </c>
      <c r="O393" s="11">
        <f>IF(A393="","",CHOOSE(WEEKDAY(A393),"日","月","火","水","木","金","土"))</f>
        <v/>
      </c>
    </row>
    <row r="394">
      <c r="A394" s="7" t="n"/>
      <c r="B394" s="7" t="n"/>
      <c r="C394" s="8" t="n"/>
      <c r="D394" s="8" t="n"/>
      <c r="E394" s="8" t="n"/>
      <c r="F394" s="9" t="n"/>
      <c r="G394" s="9" t="n"/>
      <c r="H394" s="10" t="n"/>
      <c r="I394" s="8" t="n"/>
      <c r="J394" s="8" t="n"/>
      <c r="K394" s="8" t="n"/>
      <c r="L394" s="11">
        <f>IF(AND(A394&lt;&gt;"",B394&lt;&gt;""),ROUND((B394-A394)*1440,0),"")</f>
        <v/>
      </c>
      <c r="M394" s="11">
        <f>IF(L394="","",IF(L394&lt;=10,"10分以内",IF(L394&lt;=60,"1時間以内",IF(L394&lt;=480,"8時間以内","8時間超"))))</f>
        <v/>
      </c>
      <c r="N394" s="11">
        <f>IF(A394="","",INT(HOUR(A394)/3)*3)</f>
        <v/>
      </c>
      <c r="O394" s="11">
        <f>IF(A394="","",CHOOSE(WEEKDAY(A394),"日","月","火","水","木","金","土"))</f>
        <v/>
      </c>
    </row>
    <row r="395">
      <c r="A395" s="7" t="n"/>
      <c r="B395" s="7" t="n"/>
      <c r="C395" s="8" t="n"/>
      <c r="D395" s="8" t="n"/>
      <c r="E395" s="8" t="n"/>
      <c r="F395" s="9" t="n"/>
      <c r="G395" s="9" t="n"/>
      <c r="H395" s="10" t="n"/>
      <c r="I395" s="8" t="n"/>
      <c r="J395" s="8" t="n"/>
      <c r="K395" s="8" t="n"/>
      <c r="L395" s="11">
        <f>IF(AND(A395&lt;&gt;"",B395&lt;&gt;""),ROUND((B395-A395)*1440,0),"")</f>
        <v/>
      </c>
      <c r="M395" s="11">
        <f>IF(L395="","",IF(L395&lt;=10,"10分以内",IF(L395&lt;=60,"1時間以内",IF(L395&lt;=480,"8時間以内","8時間超"))))</f>
        <v/>
      </c>
      <c r="N395" s="11">
        <f>IF(A395="","",INT(HOUR(A395)/3)*3)</f>
        <v/>
      </c>
      <c r="O395" s="11">
        <f>IF(A395="","",CHOOSE(WEEKDAY(A395),"日","月","火","水","木","金","土"))</f>
        <v/>
      </c>
    </row>
    <row r="396">
      <c r="A396" s="7" t="n"/>
      <c r="B396" s="7" t="n"/>
      <c r="C396" s="8" t="n"/>
      <c r="D396" s="8" t="n"/>
      <c r="E396" s="8" t="n"/>
      <c r="F396" s="9" t="n"/>
      <c r="G396" s="9" t="n"/>
      <c r="H396" s="10" t="n"/>
      <c r="I396" s="8" t="n"/>
      <c r="J396" s="8" t="n"/>
      <c r="K396" s="8" t="n"/>
      <c r="L396" s="11">
        <f>IF(AND(A396&lt;&gt;"",B396&lt;&gt;""),ROUND((B396-A396)*1440,0),"")</f>
        <v/>
      </c>
      <c r="M396" s="11">
        <f>IF(L396="","",IF(L396&lt;=10,"10分以内",IF(L396&lt;=60,"1時間以内",IF(L396&lt;=480,"8時間以内","8時間超"))))</f>
        <v/>
      </c>
      <c r="N396" s="11">
        <f>IF(A396="","",INT(HOUR(A396)/3)*3)</f>
        <v/>
      </c>
      <c r="O396" s="11">
        <f>IF(A396="","",CHOOSE(WEEKDAY(A396),"日","月","火","水","木","金","土"))</f>
        <v/>
      </c>
    </row>
    <row r="397">
      <c r="A397" s="7" t="n"/>
      <c r="B397" s="7" t="n"/>
      <c r="C397" s="8" t="n"/>
      <c r="D397" s="8" t="n"/>
      <c r="E397" s="8" t="n"/>
      <c r="F397" s="9" t="n"/>
      <c r="G397" s="9" t="n"/>
      <c r="H397" s="10" t="n"/>
      <c r="I397" s="8" t="n"/>
      <c r="J397" s="8" t="n"/>
      <c r="K397" s="8" t="n"/>
      <c r="L397" s="11">
        <f>IF(AND(A397&lt;&gt;"",B397&lt;&gt;""),ROUND((B397-A397)*1440,0),"")</f>
        <v/>
      </c>
      <c r="M397" s="11">
        <f>IF(L397="","",IF(L397&lt;=10,"10分以内",IF(L397&lt;=60,"1時間以内",IF(L397&lt;=480,"8時間以内","8時間超"))))</f>
        <v/>
      </c>
      <c r="N397" s="11">
        <f>IF(A397="","",INT(HOUR(A397)/3)*3)</f>
        <v/>
      </c>
      <c r="O397" s="11">
        <f>IF(A397="","",CHOOSE(WEEKDAY(A397),"日","月","火","水","木","金","土"))</f>
        <v/>
      </c>
    </row>
    <row r="398">
      <c r="A398" s="7" t="n"/>
      <c r="B398" s="7" t="n"/>
      <c r="C398" s="8" t="n"/>
      <c r="D398" s="8" t="n"/>
      <c r="E398" s="8" t="n"/>
      <c r="F398" s="9" t="n"/>
      <c r="G398" s="9" t="n"/>
      <c r="H398" s="10" t="n"/>
      <c r="I398" s="8" t="n"/>
      <c r="J398" s="8" t="n"/>
      <c r="K398" s="8" t="n"/>
      <c r="L398" s="11">
        <f>IF(AND(A398&lt;&gt;"",B398&lt;&gt;""),ROUND((B398-A398)*1440,0),"")</f>
        <v/>
      </c>
      <c r="M398" s="11">
        <f>IF(L398="","",IF(L398&lt;=10,"10分以内",IF(L398&lt;=60,"1時間以内",IF(L398&lt;=480,"8時間以内","8時間超"))))</f>
        <v/>
      </c>
      <c r="N398" s="11">
        <f>IF(A398="","",INT(HOUR(A398)/3)*3)</f>
        <v/>
      </c>
      <c r="O398" s="11">
        <f>IF(A398="","",CHOOSE(WEEKDAY(A398),"日","月","火","水","木","金","土"))</f>
        <v/>
      </c>
    </row>
    <row r="399">
      <c r="A399" s="7" t="n"/>
      <c r="B399" s="7" t="n"/>
      <c r="C399" s="8" t="n"/>
      <c r="D399" s="8" t="n"/>
      <c r="E399" s="8" t="n"/>
      <c r="F399" s="9" t="n"/>
      <c r="G399" s="9" t="n"/>
      <c r="H399" s="10" t="n"/>
      <c r="I399" s="8" t="n"/>
      <c r="J399" s="8" t="n"/>
      <c r="K399" s="8" t="n"/>
      <c r="L399" s="11">
        <f>IF(AND(A399&lt;&gt;"",B399&lt;&gt;""),ROUND((B399-A399)*1440,0),"")</f>
        <v/>
      </c>
      <c r="M399" s="11">
        <f>IF(L399="","",IF(L399&lt;=10,"10分以内",IF(L399&lt;=60,"1時間以内",IF(L399&lt;=480,"8時間以内","8時間超"))))</f>
        <v/>
      </c>
      <c r="N399" s="11">
        <f>IF(A399="","",INT(HOUR(A399)/3)*3)</f>
        <v/>
      </c>
      <c r="O399" s="11">
        <f>IF(A399="","",CHOOSE(WEEKDAY(A399),"日","月","火","水","木","金","土"))</f>
        <v/>
      </c>
    </row>
    <row r="400">
      <c r="A400" s="7" t="n"/>
      <c r="B400" s="7" t="n"/>
      <c r="C400" s="8" t="n"/>
      <c r="D400" s="8" t="n"/>
      <c r="E400" s="8" t="n"/>
      <c r="F400" s="9" t="n"/>
      <c r="G400" s="9" t="n"/>
      <c r="H400" s="10" t="n"/>
      <c r="I400" s="8" t="n"/>
      <c r="J400" s="8" t="n"/>
      <c r="K400" s="8" t="n"/>
      <c r="L400" s="11">
        <f>IF(AND(A400&lt;&gt;"",B400&lt;&gt;""),ROUND((B400-A400)*1440,0),"")</f>
        <v/>
      </c>
      <c r="M400" s="11">
        <f>IF(L400="","",IF(L400&lt;=10,"10分以内",IF(L400&lt;=60,"1時間以内",IF(L400&lt;=480,"8時間以内","8時間超"))))</f>
        <v/>
      </c>
      <c r="N400" s="11">
        <f>IF(A400="","",INT(HOUR(A400)/3)*3)</f>
        <v/>
      </c>
      <c r="O400" s="11">
        <f>IF(A400="","",CHOOSE(WEEKDAY(A400),"日","月","火","水","木","金","土"))</f>
        <v/>
      </c>
    </row>
    <row r="401">
      <c r="A401" s="7" t="n"/>
      <c r="B401" s="7" t="n"/>
      <c r="C401" s="8" t="n"/>
      <c r="D401" s="8" t="n"/>
      <c r="E401" s="8" t="n"/>
      <c r="F401" s="9" t="n"/>
      <c r="G401" s="9" t="n"/>
      <c r="H401" s="10" t="n"/>
      <c r="I401" s="8" t="n"/>
      <c r="J401" s="8" t="n"/>
      <c r="K401" s="8" t="n"/>
      <c r="L401" s="11">
        <f>IF(AND(A401&lt;&gt;"",B401&lt;&gt;""),ROUND((B401-A401)*1440,0),"")</f>
        <v/>
      </c>
      <c r="M401" s="11">
        <f>IF(L401="","",IF(L401&lt;=10,"10分以内",IF(L401&lt;=60,"1時間以内",IF(L401&lt;=480,"8時間以内","8時間超"))))</f>
        <v/>
      </c>
      <c r="N401" s="11">
        <f>IF(A401="","",INT(HOUR(A401)/3)*3)</f>
        <v/>
      </c>
      <c r="O401" s="11">
        <f>IF(A401="","",CHOOSE(WEEKDAY(A401),"日","月","火","水","木","金","土"))</f>
        <v/>
      </c>
    </row>
    <row r="402">
      <c r="A402" s="7" t="n"/>
      <c r="B402" s="7" t="n"/>
      <c r="C402" s="8" t="n"/>
      <c r="D402" s="8" t="n"/>
      <c r="E402" s="8" t="n"/>
      <c r="F402" s="9" t="n"/>
      <c r="G402" s="9" t="n"/>
      <c r="H402" s="10" t="n"/>
      <c r="I402" s="8" t="n"/>
      <c r="J402" s="8" t="n"/>
      <c r="K402" s="8" t="n"/>
      <c r="L402" s="11">
        <f>IF(AND(A402&lt;&gt;"",B402&lt;&gt;""),ROUND((B402-A402)*1440,0),"")</f>
        <v/>
      </c>
      <c r="M402" s="11">
        <f>IF(L402="","",IF(L402&lt;=10,"10分以内",IF(L402&lt;=60,"1時間以内",IF(L402&lt;=480,"8時間以内","8時間超"))))</f>
        <v/>
      </c>
      <c r="N402" s="11">
        <f>IF(A402="","",INT(HOUR(A402)/3)*3)</f>
        <v/>
      </c>
      <c r="O402" s="11">
        <f>IF(A402="","",CHOOSE(WEEKDAY(A402),"日","月","火","水","木","金","土"))</f>
        <v/>
      </c>
    </row>
    <row r="403">
      <c r="A403" s="7" t="n"/>
      <c r="B403" s="7" t="n"/>
      <c r="C403" s="8" t="n"/>
      <c r="D403" s="8" t="n"/>
      <c r="E403" s="8" t="n"/>
      <c r="F403" s="9" t="n"/>
      <c r="G403" s="9" t="n"/>
      <c r="H403" s="10" t="n"/>
      <c r="I403" s="8" t="n"/>
      <c r="J403" s="8" t="n"/>
      <c r="K403" s="8" t="n"/>
      <c r="L403" s="11">
        <f>IF(AND(A403&lt;&gt;"",B403&lt;&gt;""),ROUND((B403-A403)*1440,0),"")</f>
        <v/>
      </c>
      <c r="M403" s="11">
        <f>IF(L403="","",IF(L403&lt;=10,"10分以内",IF(L403&lt;=60,"1時間以内",IF(L403&lt;=480,"8時間以内","8時間超"))))</f>
        <v/>
      </c>
      <c r="N403" s="11">
        <f>IF(A403="","",INT(HOUR(A403)/3)*3)</f>
        <v/>
      </c>
      <c r="O403" s="11">
        <f>IF(A403="","",CHOOSE(WEEKDAY(A403),"日","月","火","水","木","金","土"))</f>
        <v/>
      </c>
    </row>
    <row r="404">
      <c r="A404" s="7" t="n"/>
      <c r="B404" s="7" t="n"/>
      <c r="C404" s="8" t="n"/>
      <c r="D404" s="8" t="n"/>
      <c r="E404" s="8" t="n"/>
      <c r="F404" s="9" t="n"/>
      <c r="G404" s="9" t="n"/>
      <c r="H404" s="10" t="n"/>
      <c r="I404" s="8" t="n"/>
      <c r="J404" s="8" t="n"/>
      <c r="K404" s="8" t="n"/>
      <c r="L404" s="11">
        <f>IF(AND(A404&lt;&gt;"",B404&lt;&gt;""),ROUND((B404-A404)*1440,0),"")</f>
        <v/>
      </c>
      <c r="M404" s="11">
        <f>IF(L404="","",IF(L404&lt;=10,"10分以内",IF(L404&lt;=60,"1時間以内",IF(L404&lt;=480,"8時間以内","8時間超"))))</f>
        <v/>
      </c>
      <c r="N404" s="11">
        <f>IF(A404="","",INT(HOUR(A404)/3)*3)</f>
        <v/>
      </c>
      <c r="O404" s="11">
        <f>IF(A404="","",CHOOSE(WEEKDAY(A404),"日","月","火","水","木","金","土"))</f>
        <v/>
      </c>
    </row>
    <row r="405">
      <c r="A405" s="7" t="n"/>
      <c r="B405" s="7" t="n"/>
      <c r="C405" s="8" t="n"/>
      <c r="D405" s="8" t="n"/>
      <c r="E405" s="8" t="n"/>
      <c r="F405" s="9" t="n"/>
      <c r="G405" s="9" t="n"/>
      <c r="H405" s="10" t="n"/>
      <c r="I405" s="8" t="n"/>
      <c r="J405" s="8" t="n"/>
      <c r="K405" s="8" t="n"/>
      <c r="L405" s="11">
        <f>IF(AND(A405&lt;&gt;"",B405&lt;&gt;""),ROUND((B405-A405)*1440,0),"")</f>
        <v/>
      </c>
      <c r="M405" s="11">
        <f>IF(L405="","",IF(L405&lt;=10,"10分以内",IF(L405&lt;=60,"1時間以内",IF(L405&lt;=480,"8時間以内","8時間超"))))</f>
        <v/>
      </c>
      <c r="N405" s="11">
        <f>IF(A405="","",INT(HOUR(A405)/3)*3)</f>
        <v/>
      </c>
      <c r="O405" s="11">
        <f>IF(A405="","",CHOOSE(WEEKDAY(A405),"日","月","火","水","木","金","土"))</f>
        <v/>
      </c>
    </row>
    <row r="406">
      <c r="A406" s="7" t="n"/>
      <c r="B406" s="7" t="n"/>
      <c r="C406" s="8" t="n"/>
      <c r="D406" s="8" t="n"/>
      <c r="E406" s="8" t="n"/>
      <c r="F406" s="9" t="n"/>
      <c r="G406" s="9" t="n"/>
      <c r="H406" s="10" t="n"/>
      <c r="I406" s="8" t="n"/>
      <c r="J406" s="8" t="n"/>
      <c r="K406" s="8" t="n"/>
      <c r="L406" s="11">
        <f>IF(AND(A406&lt;&gt;"",B406&lt;&gt;""),ROUND((B406-A406)*1440,0),"")</f>
        <v/>
      </c>
      <c r="M406" s="11">
        <f>IF(L406="","",IF(L406&lt;=10,"10分以内",IF(L406&lt;=60,"1時間以内",IF(L406&lt;=480,"8時間以内","8時間超"))))</f>
        <v/>
      </c>
      <c r="N406" s="11">
        <f>IF(A406="","",INT(HOUR(A406)/3)*3)</f>
        <v/>
      </c>
      <c r="O406" s="11">
        <f>IF(A406="","",CHOOSE(WEEKDAY(A406),"日","月","火","水","木","金","土"))</f>
        <v/>
      </c>
    </row>
    <row r="407">
      <c r="A407" s="7" t="n"/>
      <c r="B407" s="7" t="n"/>
      <c r="C407" s="8" t="n"/>
      <c r="D407" s="8" t="n"/>
      <c r="E407" s="8" t="n"/>
      <c r="F407" s="9" t="n"/>
      <c r="G407" s="9" t="n"/>
      <c r="H407" s="10" t="n"/>
      <c r="I407" s="8" t="n"/>
      <c r="J407" s="8" t="n"/>
      <c r="K407" s="8" t="n"/>
      <c r="L407" s="11">
        <f>IF(AND(A407&lt;&gt;"",B407&lt;&gt;""),ROUND((B407-A407)*1440,0),"")</f>
        <v/>
      </c>
      <c r="M407" s="11">
        <f>IF(L407="","",IF(L407&lt;=10,"10分以内",IF(L407&lt;=60,"1時間以内",IF(L407&lt;=480,"8時間以内","8時間超"))))</f>
        <v/>
      </c>
      <c r="N407" s="11">
        <f>IF(A407="","",INT(HOUR(A407)/3)*3)</f>
        <v/>
      </c>
      <c r="O407" s="11">
        <f>IF(A407="","",CHOOSE(WEEKDAY(A407),"日","月","火","水","木","金","土"))</f>
        <v/>
      </c>
    </row>
    <row r="408">
      <c r="A408" s="7" t="n"/>
      <c r="B408" s="7" t="n"/>
      <c r="C408" s="8" t="n"/>
      <c r="D408" s="8" t="n"/>
      <c r="E408" s="8" t="n"/>
      <c r="F408" s="9" t="n"/>
      <c r="G408" s="9" t="n"/>
      <c r="H408" s="10" t="n"/>
      <c r="I408" s="8" t="n"/>
      <c r="J408" s="8" t="n"/>
      <c r="K408" s="8" t="n"/>
      <c r="L408" s="11">
        <f>IF(AND(A408&lt;&gt;"",B408&lt;&gt;""),ROUND((B408-A408)*1440,0),"")</f>
        <v/>
      </c>
      <c r="M408" s="11">
        <f>IF(L408="","",IF(L408&lt;=10,"10分以内",IF(L408&lt;=60,"1時間以内",IF(L408&lt;=480,"8時間以内","8時間超"))))</f>
        <v/>
      </c>
      <c r="N408" s="11">
        <f>IF(A408="","",INT(HOUR(A408)/3)*3)</f>
        <v/>
      </c>
      <c r="O408" s="11">
        <f>IF(A408="","",CHOOSE(WEEKDAY(A408),"日","月","火","水","木","金","土"))</f>
        <v/>
      </c>
    </row>
    <row r="409">
      <c r="A409" s="7" t="n"/>
      <c r="B409" s="7" t="n"/>
      <c r="C409" s="8" t="n"/>
      <c r="D409" s="8" t="n"/>
      <c r="E409" s="8" t="n"/>
      <c r="F409" s="9" t="n"/>
      <c r="G409" s="9" t="n"/>
      <c r="H409" s="10" t="n"/>
      <c r="I409" s="8" t="n"/>
      <c r="J409" s="8" t="n"/>
      <c r="K409" s="8" t="n"/>
      <c r="L409" s="11">
        <f>IF(AND(A409&lt;&gt;"",B409&lt;&gt;""),ROUND((B409-A409)*1440,0),"")</f>
        <v/>
      </c>
      <c r="M409" s="11">
        <f>IF(L409="","",IF(L409&lt;=10,"10分以内",IF(L409&lt;=60,"1時間以内",IF(L409&lt;=480,"8時間以内","8時間超"))))</f>
        <v/>
      </c>
      <c r="N409" s="11">
        <f>IF(A409="","",INT(HOUR(A409)/3)*3)</f>
        <v/>
      </c>
      <c r="O409" s="11">
        <f>IF(A409="","",CHOOSE(WEEKDAY(A409),"日","月","火","水","木","金","土"))</f>
        <v/>
      </c>
    </row>
    <row r="410">
      <c r="A410" s="7" t="n"/>
      <c r="B410" s="7" t="n"/>
      <c r="C410" s="8" t="n"/>
      <c r="D410" s="8" t="n"/>
      <c r="E410" s="8" t="n"/>
      <c r="F410" s="9" t="n"/>
      <c r="G410" s="9" t="n"/>
      <c r="H410" s="10" t="n"/>
      <c r="I410" s="8" t="n"/>
      <c r="J410" s="8" t="n"/>
      <c r="K410" s="8" t="n"/>
      <c r="L410" s="11">
        <f>IF(AND(A410&lt;&gt;"",B410&lt;&gt;""),ROUND((B410-A410)*1440,0),"")</f>
        <v/>
      </c>
      <c r="M410" s="11">
        <f>IF(L410="","",IF(L410&lt;=10,"10分以内",IF(L410&lt;=60,"1時間以内",IF(L410&lt;=480,"8時間以内","8時間超"))))</f>
        <v/>
      </c>
      <c r="N410" s="11">
        <f>IF(A410="","",INT(HOUR(A410)/3)*3)</f>
        <v/>
      </c>
      <c r="O410" s="11">
        <f>IF(A410="","",CHOOSE(WEEKDAY(A410),"日","月","火","水","木","金","土"))</f>
        <v/>
      </c>
    </row>
    <row r="411">
      <c r="A411" s="7" t="n"/>
      <c r="B411" s="7" t="n"/>
      <c r="C411" s="8" t="n"/>
      <c r="D411" s="8" t="n"/>
      <c r="E411" s="8" t="n"/>
      <c r="F411" s="9" t="n"/>
      <c r="G411" s="9" t="n"/>
      <c r="H411" s="10" t="n"/>
      <c r="I411" s="8" t="n"/>
      <c r="J411" s="8" t="n"/>
      <c r="K411" s="8" t="n"/>
      <c r="L411" s="11">
        <f>IF(AND(A411&lt;&gt;"",B411&lt;&gt;""),ROUND((B411-A411)*1440,0),"")</f>
        <v/>
      </c>
      <c r="M411" s="11">
        <f>IF(L411="","",IF(L411&lt;=10,"10分以内",IF(L411&lt;=60,"1時間以内",IF(L411&lt;=480,"8時間以内","8時間超"))))</f>
        <v/>
      </c>
      <c r="N411" s="11">
        <f>IF(A411="","",INT(HOUR(A411)/3)*3)</f>
        <v/>
      </c>
      <c r="O411" s="11">
        <f>IF(A411="","",CHOOSE(WEEKDAY(A411),"日","月","火","水","木","金","土"))</f>
        <v/>
      </c>
    </row>
    <row r="412">
      <c r="A412" s="7" t="n"/>
      <c r="B412" s="7" t="n"/>
      <c r="C412" s="8" t="n"/>
      <c r="D412" s="8" t="n"/>
      <c r="E412" s="8" t="n"/>
      <c r="F412" s="9" t="n"/>
      <c r="G412" s="9" t="n"/>
      <c r="H412" s="10" t="n"/>
      <c r="I412" s="8" t="n"/>
      <c r="J412" s="8" t="n"/>
      <c r="K412" s="8" t="n"/>
      <c r="L412" s="11">
        <f>IF(AND(A412&lt;&gt;"",B412&lt;&gt;""),ROUND((B412-A412)*1440,0),"")</f>
        <v/>
      </c>
      <c r="M412" s="11">
        <f>IF(L412="","",IF(L412&lt;=10,"10分以内",IF(L412&lt;=60,"1時間以内",IF(L412&lt;=480,"8時間以内","8時間超"))))</f>
        <v/>
      </c>
      <c r="N412" s="11">
        <f>IF(A412="","",INT(HOUR(A412)/3)*3)</f>
        <v/>
      </c>
      <c r="O412" s="11">
        <f>IF(A412="","",CHOOSE(WEEKDAY(A412),"日","月","火","水","木","金","土"))</f>
        <v/>
      </c>
    </row>
    <row r="413">
      <c r="A413" s="7" t="n"/>
      <c r="B413" s="7" t="n"/>
      <c r="C413" s="8" t="n"/>
      <c r="D413" s="8" t="n"/>
      <c r="E413" s="8" t="n"/>
      <c r="F413" s="9" t="n"/>
      <c r="G413" s="9" t="n"/>
      <c r="H413" s="10" t="n"/>
      <c r="I413" s="8" t="n"/>
      <c r="J413" s="8" t="n"/>
      <c r="K413" s="8" t="n"/>
      <c r="L413" s="11">
        <f>IF(AND(A413&lt;&gt;"",B413&lt;&gt;""),ROUND((B413-A413)*1440,0),"")</f>
        <v/>
      </c>
      <c r="M413" s="11">
        <f>IF(L413="","",IF(L413&lt;=10,"10分以内",IF(L413&lt;=60,"1時間以内",IF(L413&lt;=480,"8時間以内","8時間超"))))</f>
        <v/>
      </c>
      <c r="N413" s="11">
        <f>IF(A413="","",INT(HOUR(A413)/3)*3)</f>
        <v/>
      </c>
      <c r="O413" s="11">
        <f>IF(A413="","",CHOOSE(WEEKDAY(A413),"日","月","火","水","木","金","土"))</f>
        <v/>
      </c>
    </row>
    <row r="414">
      <c r="A414" s="7" t="n"/>
      <c r="B414" s="7" t="n"/>
      <c r="C414" s="8" t="n"/>
      <c r="D414" s="8" t="n"/>
      <c r="E414" s="8" t="n"/>
      <c r="F414" s="9" t="n"/>
      <c r="G414" s="9" t="n"/>
      <c r="H414" s="10" t="n"/>
      <c r="I414" s="8" t="n"/>
      <c r="J414" s="8" t="n"/>
      <c r="K414" s="8" t="n"/>
      <c r="L414" s="11">
        <f>IF(AND(A414&lt;&gt;"",B414&lt;&gt;""),ROUND((B414-A414)*1440,0),"")</f>
        <v/>
      </c>
      <c r="M414" s="11">
        <f>IF(L414="","",IF(L414&lt;=10,"10分以内",IF(L414&lt;=60,"1時間以内",IF(L414&lt;=480,"8時間以内","8時間超"))))</f>
        <v/>
      </c>
      <c r="N414" s="11">
        <f>IF(A414="","",INT(HOUR(A414)/3)*3)</f>
        <v/>
      </c>
      <c r="O414" s="11">
        <f>IF(A414="","",CHOOSE(WEEKDAY(A414),"日","月","火","水","木","金","土"))</f>
        <v/>
      </c>
    </row>
    <row r="415">
      <c r="A415" s="7" t="n"/>
      <c r="B415" s="7" t="n"/>
      <c r="C415" s="8" t="n"/>
      <c r="D415" s="8" t="n"/>
      <c r="E415" s="8" t="n"/>
      <c r="F415" s="9" t="n"/>
      <c r="G415" s="9" t="n"/>
      <c r="H415" s="10" t="n"/>
      <c r="I415" s="8" t="n"/>
      <c r="J415" s="8" t="n"/>
      <c r="K415" s="8" t="n"/>
      <c r="L415" s="11">
        <f>IF(AND(A415&lt;&gt;"",B415&lt;&gt;""),ROUND((B415-A415)*1440,0),"")</f>
        <v/>
      </c>
      <c r="M415" s="11">
        <f>IF(L415="","",IF(L415&lt;=10,"10分以内",IF(L415&lt;=60,"1時間以内",IF(L415&lt;=480,"8時間以内","8時間超"))))</f>
        <v/>
      </c>
      <c r="N415" s="11">
        <f>IF(A415="","",INT(HOUR(A415)/3)*3)</f>
        <v/>
      </c>
      <c r="O415" s="11">
        <f>IF(A415="","",CHOOSE(WEEKDAY(A415),"日","月","火","水","木","金","土"))</f>
        <v/>
      </c>
    </row>
    <row r="416">
      <c r="A416" s="7" t="n"/>
      <c r="B416" s="7" t="n"/>
      <c r="C416" s="8" t="n"/>
      <c r="D416" s="8" t="n"/>
      <c r="E416" s="8" t="n"/>
      <c r="F416" s="9" t="n"/>
      <c r="G416" s="9" t="n"/>
      <c r="H416" s="10" t="n"/>
      <c r="I416" s="8" t="n"/>
      <c r="J416" s="8" t="n"/>
      <c r="K416" s="8" t="n"/>
      <c r="L416" s="11">
        <f>IF(AND(A416&lt;&gt;"",B416&lt;&gt;""),ROUND((B416-A416)*1440,0),"")</f>
        <v/>
      </c>
      <c r="M416" s="11">
        <f>IF(L416="","",IF(L416&lt;=10,"10分以内",IF(L416&lt;=60,"1時間以内",IF(L416&lt;=480,"8時間以内","8時間超"))))</f>
        <v/>
      </c>
      <c r="N416" s="11">
        <f>IF(A416="","",INT(HOUR(A416)/3)*3)</f>
        <v/>
      </c>
      <c r="O416" s="11">
        <f>IF(A416="","",CHOOSE(WEEKDAY(A416),"日","月","火","水","木","金","土"))</f>
        <v/>
      </c>
    </row>
    <row r="417">
      <c r="A417" s="7" t="n"/>
      <c r="B417" s="7" t="n"/>
      <c r="C417" s="8" t="n"/>
      <c r="D417" s="8" t="n"/>
      <c r="E417" s="8" t="n"/>
      <c r="F417" s="9" t="n"/>
      <c r="G417" s="9" t="n"/>
      <c r="H417" s="10" t="n"/>
      <c r="I417" s="8" t="n"/>
      <c r="J417" s="8" t="n"/>
      <c r="K417" s="8" t="n"/>
      <c r="L417" s="11">
        <f>IF(AND(A417&lt;&gt;"",B417&lt;&gt;""),ROUND((B417-A417)*1440,0),"")</f>
        <v/>
      </c>
      <c r="M417" s="11">
        <f>IF(L417="","",IF(L417&lt;=10,"10分以内",IF(L417&lt;=60,"1時間以内",IF(L417&lt;=480,"8時間以内","8時間超"))))</f>
        <v/>
      </c>
      <c r="N417" s="11">
        <f>IF(A417="","",INT(HOUR(A417)/3)*3)</f>
        <v/>
      </c>
      <c r="O417" s="11">
        <f>IF(A417="","",CHOOSE(WEEKDAY(A417),"日","月","火","水","木","金","土"))</f>
        <v/>
      </c>
    </row>
    <row r="418">
      <c r="A418" s="7" t="n"/>
      <c r="B418" s="7" t="n"/>
      <c r="C418" s="8" t="n"/>
      <c r="D418" s="8" t="n"/>
      <c r="E418" s="8" t="n"/>
      <c r="F418" s="9" t="n"/>
      <c r="G418" s="9" t="n"/>
      <c r="H418" s="10" t="n"/>
      <c r="I418" s="8" t="n"/>
      <c r="J418" s="8" t="n"/>
      <c r="K418" s="8" t="n"/>
      <c r="L418" s="11">
        <f>IF(AND(A418&lt;&gt;"",B418&lt;&gt;""),ROUND((B418-A418)*1440,0),"")</f>
        <v/>
      </c>
      <c r="M418" s="11">
        <f>IF(L418="","",IF(L418&lt;=10,"10分以内",IF(L418&lt;=60,"1時間以内",IF(L418&lt;=480,"8時間以内","8時間超"))))</f>
        <v/>
      </c>
      <c r="N418" s="11">
        <f>IF(A418="","",INT(HOUR(A418)/3)*3)</f>
        <v/>
      </c>
      <c r="O418" s="11">
        <f>IF(A418="","",CHOOSE(WEEKDAY(A418),"日","月","火","水","木","金","土"))</f>
        <v/>
      </c>
    </row>
    <row r="419">
      <c r="A419" s="7" t="n"/>
      <c r="B419" s="7" t="n"/>
      <c r="C419" s="8" t="n"/>
      <c r="D419" s="8" t="n"/>
      <c r="E419" s="8" t="n"/>
      <c r="F419" s="9" t="n"/>
      <c r="G419" s="9" t="n"/>
      <c r="H419" s="10" t="n"/>
      <c r="I419" s="8" t="n"/>
      <c r="J419" s="8" t="n"/>
      <c r="K419" s="8" t="n"/>
      <c r="L419" s="11">
        <f>IF(AND(A419&lt;&gt;"",B419&lt;&gt;""),ROUND((B419-A419)*1440,0),"")</f>
        <v/>
      </c>
      <c r="M419" s="11">
        <f>IF(L419="","",IF(L419&lt;=10,"10分以内",IF(L419&lt;=60,"1時間以内",IF(L419&lt;=480,"8時間以内","8時間超"))))</f>
        <v/>
      </c>
      <c r="N419" s="11">
        <f>IF(A419="","",INT(HOUR(A419)/3)*3)</f>
        <v/>
      </c>
      <c r="O419" s="11">
        <f>IF(A419="","",CHOOSE(WEEKDAY(A419),"日","月","火","水","木","金","土"))</f>
        <v/>
      </c>
    </row>
    <row r="420">
      <c r="A420" s="7" t="n"/>
      <c r="B420" s="7" t="n"/>
      <c r="C420" s="8" t="n"/>
      <c r="D420" s="8" t="n"/>
      <c r="E420" s="8" t="n"/>
      <c r="F420" s="9" t="n"/>
      <c r="G420" s="9" t="n"/>
      <c r="H420" s="10" t="n"/>
      <c r="I420" s="8" t="n"/>
      <c r="J420" s="8" t="n"/>
      <c r="K420" s="8" t="n"/>
      <c r="L420" s="11">
        <f>IF(AND(A420&lt;&gt;"",B420&lt;&gt;""),ROUND((B420-A420)*1440,0),"")</f>
        <v/>
      </c>
      <c r="M420" s="11">
        <f>IF(L420="","",IF(L420&lt;=10,"10分以内",IF(L420&lt;=60,"1時間以内",IF(L420&lt;=480,"8時間以内","8時間超"))))</f>
        <v/>
      </c>
      <c r="N420" s="11">
        <f>IF(A420="","",INT(HOUR(A420)/3)*3)</f>
        <v/>
      </c>
      <c r="O420" s="11">
        <f>IF(A420="","",CHOOSE(WEEKDAY(A420),"日","月","火","水","木","金","土"))</f>
        <v/>
      </c>
    </row>
    <row r="421">
      <c r="A421" s="7" t="n"/>
      <c r="B421" s="7" t="n"/>
      <c r="C421" s="8" t="n"/>
      <c r="D421" s="8" t="n"/>
      <c r="E421" s="8" t="n"/>
      <c r="F421" s="9" t="n"/>
      <c r="G421" s="9" t="n"/>
      <c r="H421" s="10" t="n"/>
      <c r="I421" s="8" t="n"/>
      <c r="J421" s="8" t="n"/>
      <c r="K421" s="8" t="n"/>
      <c r="L421" s="11">
        <f>IF(AND(A421&lt;&gt;"",B421&lt;&gt;""),ROUND((B421-A421)*1440,0),"")</f>
        <v/>
      </c>
      <c r="M421" s="11">
        <f>IF(L421="","",IF(L421&lt;=10,"10分以内",IF(L421&lt;=60,"1時間以内",IF(L421&lt;=480,"8時間以内","8時間超"))))</f>
        <v/>
      </c>
      <c r="N421" s="11">
        <f>IF(A421="","",INT(HOUR(A421)/3)*3)</f>
        <v/>
      </c>
      <c r="O421" s="11">
        <f>IF(A421="","",CHOOSE(WEEKDAY(A421),"日","月","火","水","木","金","土"))</f>
        <v/>
      </c>
    </row>
    <row r="422">
      <c r="A422" s="7" t="n"/>
      <c r="B422" s="7" t="n"/>
      <c r="C422" s="8" t="n"/>
      <c r="D422" s="8" t="n"/>
      <c r="E422" s="8" t="n"/>
      <c r="F422" s="9" t="n"/>
      <c r="G422" s="9" t="n"/>
      <c r="H422" s="10" t="n"/>
      <c r="I422" s="8" t="n"/>
      <c r="J422" s="8" t="n"/>
      <c r="K422" s="8" t="n"/>
      <c r="L422" s="11">
        <f>IF(AND(A422&lt;&gt;"",B422&lt;&gt;""),ROUND((B422-A422)*1440,0),"")</f>
        <v/>
      </c>
      <c r="M422" s="11">
        <f>IF(L422="","",IF(L422&lt;=10,"10分以内",IF(L422&lt;=60,"1時間以内",IF(L422&lt;=480,"8時間以内","8時間超"))))</f>
        <v/>
      </c>
      <c r="N422" s="11">
        <f>IF(A422="","",INT(HOUR(A422)/3)*3)</f>
        <v/>
      </c>
      <c r="O422" s="11">
        <f>IF(A422="","",CHOOSE(WEEKDAY(A422),"日","月","火","水","木","金","土"))</f>
        <v/>
      </c>
    </row>
    <row r="423">
      <c r="A423" s="7" t="n"/>
      <c r="B423" s="7" t="n"/>
      <c r="C423" s="8" t="n"/>
      <c r="D423" s="8" t="n"/>
      <c r="E423" s="8" t="n"/>
      <c r="F423" s="9" t="n"/>
      <c r="G423" s="9" t="n"/>
      <c r="H423" s="10" t="n"/>
      <c r="I423" s="8" t="n"/>
      <c r="J423" s="8" t="n"/>
      <c r="K423" s="8" t="n"/>
      <c r="L423" s="11">
        <f>IF(AND(A423&lt;&gt;"",B423&lt;&gt;""),ROUND((B423-A423)*1440,0),"")</f>
        <v/>
      </c>
      <c r="M423" s="11">
        <f>IF(L423="","",IF(L423&lt;=10,"10分以内",IF(L423&lt;=60,"1時間以内",IF(L423&lt;=480,"8時間以内","8時間超"))))</f>
        <v/>
      </c>
      <c r="N423" s="11">
        <f>IF(A423="","",INT(HOUR(A423)/3)*3)</f>
        <v/>
      </c>
      <c r="O423" s="11">
        <f>IF(A423="","",CHOOSE(WEEKDAY(A423),"日","月","火","水","木","金","土"))</f>
        <v/>
      </c>
    </row>
    <row r="424">
      <c r="A424" s="7" t="n"/>
      <c r="B424" s="7" t="n"/>
      <c r="C424" s="8" t="n"/>
      <c r="D424" s="8" t="n"/>
      <c r="E424" s="8" t="n"/>
      <c r="F424" s="9" t="n"/>
      <c r="G424" s="9" t="n"/>
      <c r="H424" s="10" t="n"/>
      <c r="I424" s="8" t="n"/>
      <c r="J424" s="8" t="n"/>
      <c r="K424" s="8" t="n"/>
      <c r="L424" s="11">
        <f>IF(AND(A424&lt;&gt;"",B424&lt;&gt;""),ROUND((B424-A424)*1440,0),"")</f>
        <v/>
      </c>
      <c r="M424" s="11">
        <f>IF(L424="","",IF(L424&lt;=10,"10分以内",IF(L424&lt;=60,"1時間以内",IF(L424&lt;=480,"8時間以内","8時間超"))))</f>
        <v/>
      </c>
      <c r="N424" s="11">
        <f>IF(A424="","",INT(HOUR(A424)/3)*3)</f>
        <v/>
      </c>
      <c r="O424" s="11">
        <f>IF(A424="","",CHOOSE(WEEKDAY(A424),"日","月","火","水","木","金","土"))</f>
        <v/>
      </c>
    </row>
    <row r="425">
      <c r="A425" s="7" t="n"/>
      <c r="B425" s="7" t="n"/>
      <c r="C425" s="8" t="n"/>
      <c r="D425" s="8" t="n"/>
      <c r="E425" s="8" t="n"/>
      <c r="F425" s="9" t="n"/>
      <c r="G425" s="9" t="n"/>
      <c r="H425" s="10" t="n"/>
      <c r="I425" s="8" t="n"/>
      <c r="J425" s="8" t="n"/>
      <c r="K425" s="8" t="n"/>
      <c r="L425" s="11">
        <f>IF(AND(A425&lt;&gt;"",B425&lt;&gt;""),ROUND((B425-A425)*1440,0),"")</f>
        <v/>
      </c>
      <c r="M425" s="11">
        <f>IF(L425="","",IF(L425&lt;=10,"10分以内",IF(L425&lt;=60,"1時間以内",IF(L425&lt;=480,"8時間以内","8時間超"))))</f>
        <v/>
      </c>
      <c r="N425" s="11">
        <f>IF(A425="","",INT(HOUR(A425)/3)*3)</f>
        <v/>
      </c>
      <c r="O425" s="11">
        <f>IF(A425="","",CHOOSE(WEEKDAY(A425),"日","月","火","水","木","金","土"))</f>
        <v/>
      </c>
    </row>
    <row r="426">
      <c r="A426" s="7" t="n"/>
      <c r="B426" s="7" t="n"/>
      <c r="C426" s="8" t="n"/>
      <c r="D426" s="8" t="n"/>
      <c r="E426" s="8" t="n"/>
      <c r="F426" s="9" t="n"/>
      <c r="G426" s="9" t="n"/>
      <c r="H426" s="10" t="n"/>
      <c r="I426" s="8" t="n"/>
      <c r="J426" s="8" t="n"/>
      <c r="K426" s="8" t="n"/>
      <c r="L426" s="11">
        <f>IF(AND(A426&lt;&gt;"",B426&lt;&gt;""),ROUND((B426-A426)*1440,0),"")</f>
        <v/>
      </c>
      <c r="M426" s="11">
        <f>IF(L426="","",IF(L426&lt;=10,"10分以内",IF(L426&lt;=60,"1時間以内",IF(L426&lt;=480,"8時間以内","8時間超"))))</f>
        <v/>
      </c>
      <c r="N426" s="11">
        <f>IF(A426="","",INT(HOUR(A426)/3)*3)</f>
        <v/>
      </c>
      <c r="O426" s="11">
        <f>IF(A426="","",CHOOSE(WEEKDAY(A426),"日","月","火","水","木","金","土"))</f>
        <v/>
      </c>
    </row>
    <row r="427">
      <c r="A427" s="7" t="n"/>
      <c r="B427" s="7" t="n"/>
      <c r="C427" s="8" t="n"/>
      <c r="D427" s="8" t="n"/>
      <c r="E427" s="8" t="n"/>
      <c r="F427" s="9" t="n"/>
      <c r="G427" s="9" t="n"/>
      <c r="H427" s="10" t="n"/>
      <c r="I427" s="8" t="n"/>
      <c r="J427" s="8" t="n"/>
      <c r="K427" s="8" t="n"/>
      <c r="L427" s="11">
        <f>IF(AND(A427&lt;&gt;"",B427&lt;&gt;""),ROUND((B427-A427)*1440,0),"")</f>
        <v/>
      </c>
      <c r="M427" s="11">
        <f>IF(L427="","",IF(L427&lt;=10,"10分以内",IF(L427&lt;=60,"1時間以内",IF(L427&lt;=480,"8時間以内","8時間超"))))</f>
        <v/>
      </c>
      <c r="N427" s="11">
        <f>IF(A427="","",INT(HOUR(A427)/3)*3)</f>
        <v/>
      </c>
      <c r="O427" s="11">
        <f>IF(A427="","",CHOOSE(WEEKDAY(A427),"日","月","火","水","木","金","土"))</f>
        <v/>
      </c>
    </row>
    <row r="428">
      <c r="A428" s="7" t="n"/>
      <c r="B428" s="7" t="n"/>
      <c r="C428" s="8" t="n"/>
      <c r="D428" s="8" t="n"/>
      <c r="E428" s="8" t="n"/>
      <c r="F428" s="9" t="n"/>
      <c r="G428" s="9" t="n"/>
      <c r="H428" s="10" t="n"/>
      <c r="I428" s="8" t="n"/>
      <c r="J428" s="8" t="n"/>
      <c r="K428" s="8" t="n"/>
      <c r="L428" s="11">
        <f>IF(AND(A428&lt;&gt;"",B428&lt;&gt;""),ROUND((B428-A428)*1440,0),"")</f>
        <v/>
      </c>
      <c r="M428" s="11">
        <f>IF(L428="","",IF(L428&lt;=10,"10分以内",IF(L428&lt;=60,"1時間以内",IF(L428&lt;=480,"8時間以内","8時間超"))))</f>
        <v/>
      </c>
      <c r="N428" s="11">
        <f>IF(A428="","",INT(HOUR(A428)/3)*3)</f>
        <v/>
      </c>
      <c r="O428" s="11">
        <f>IF(A428="","",CHOOSE(WEEKDAY(A428),"日","月","火","水","木","金","土"))</f>
        <v/>
      </c>
    </row>
    <row r="429">
      <c r="A429" s="7" t="n"/>
      <c r="B429" s="7" t="n"/>
      <c r="C429" s="8" t="n"/>
      <c r="D429" s="8" t="n"/>
      <c r="E429" s="8" t="n"/>
      <c r="F429" s="9" t="n"/>
      <c r="G429" s="9" t="n"/>
      <c r="H429" s="10" t="n"/>
      <c r="I429" s="8" t="n"/>
      <c r="J429" s="8" t="n"/>
      <c r="K429" s="8" t="n"/>
      <c r="L429" s="11">
        <f>IF(AND(A429&lt;&gt;"",B429&lt;&gt;""),ROUND((B429-A429)*1440,0),"")</f>
        <v/>
      </c>
      <c r="M429" s="11">
        <f>IF(L429="","",IF(L429&lt;=10,"10分以内",IF(L429&lt;=60,"1時間以内",IF(L429&lt;=480,"8時間以内","8時間超"))))</f>
        <v/>
      </c>
      <c r="N429" s="11">
        <f>IF(A429="","",INT(HOUR(A429)/3)*3)</f>
        <v/>
      </c>
      <c r="O429" s="11">
        <f>IF(A429="","",CHOOSE(WEEKDAY(A429),"日","月","火","水","木","金","土"))</f>
        <v/>
      </c>
    </row>
    <row r="430">
      <c r="A430" s="7" t="n"/>
      <c r="B430" s="7" t="n"/>
      <c r="C430" s="8" t="n"/>
      <c r="D430" s="8" t="n"/>
      <c r="E430" s="8" t="n"/>
      <c r="F430" s="9" t="n"/>
      <c r="G430" s="9" t="n"/>
      <c r="H430" s="10" t="n"/>
      <c r="I430" s="8" t="n"/>
      <c r="J430" s="8" t="n"/>
      <c r="K430" s="8" t="n"/>
      <c r="L430" s="11">
        <f>IF(AND(A430&lt;&gt;"",B430&lt;&gt;""),ROUND((B430-A430)*1440,0),"")</f>
        <v/>
      </c>
      <c r="M430" s="11">
        <f>IF(L430="","",IF(L430&lt;=10,"10分以内",IF(L430&lt;=60,"1時間以内",IF(L430&lt;=480,"8時間以内","8時間超"))))</f>
        <v/>
      </c>
      <c r="N430" s="11">
        <f>IF(A430="","",INT(HOUR(A430)/3)*3)</f>
        <v/>
      </c>
      <c r="O430" s="11">
        <f>IF(A430="","",CHOOSE(WEEKDAY(A430),"日","月","火","水","木","金","土"))</f>
        <v/>
      </c>
    </row>
    <row r="431">
      <c r="A431" s="7" t="n"/>
      <c r="B431" s="7" t="n"/>
      <c r="C431" s="8" t="n"/>
      <c r="D431" s="8" t="n"/>
      <c r="E431" s="8" t="n"/>
      <c r="F431" s="9" t="n"/>
      <c r="G431" s="9" t="n"/>
      <c r="H431" s="10" t="n"/>
      <c r="I431" s="8" t="n"/>
      <c r="J431" s="8" t="n"/>
      <c r="K431" s="8" t="n"/>
      <c r="L431" s="11">
        <f>IF(AND(A431&lt;&gt;"",B431&lt;&gt;""),ROUND((B431-A431)*1440,0),"")</f>
        <v/>
      </c>
      <c r="M431" s="11">
        <f>IF(L431="","",IF(L431&lt;=10,"10分以内",IF(L431&lt;=60,"1時間以内",IF(L431&lt;=480,"8時間以内","8時間超"))))</f>
        <v/>
      </c>
      <c r="N431" s="11">
        <f>IF(A431="","",INT(HOUR(A431)/3)*3)</f>
        <v/>
      </c>
      <c r="O431" s="11">
        <f>IF(A431="","",CHOOSE(WEEKDAY(A431),"日","月","火","水","木","金","土"))</f>
        <v/>
      </c>
    </row>
    <row r="432">
      <c r="A432" s="7" t="n"/>
      <c r="B432" s="7" t="n"/>
      <c r="C432" s="8" t="n"/>
      <c r="D432" s="8" t="n"/>
      <c r="E432" s="8" t="n"/>
      <c r="F432" s="9" t="n"/>
      <c r="G432" s="9" t="n"/>
      <c r="H432" s="10" t="n"/>
      <c r="I432" s="8" t="n"/>
      <c r="J432" s="8" t="n"/>
      <c r="K432" s="8" t="n"/>
      <c r="L432" s="11">
        <f>IF(AND(A432&lt;&gt;"",B432&lt;&gt;""),ROUND((B432-A432)*1440,0),"")</f>
        <v/>
      </c>
      <c r="M432" s="11">
        <f>IF(L432="","",IF(L432&lt;=10,"10分以内",IF(L432&lt;=60,"1時間以内",IF(L432&lt;=480,"8時間以内","8時間超"))))</f>
        <v/>
      </c>
      <c r="N432" s="11">
        <f>IF(A432="","",INT(HOUR(A432)/3)*3)</f>
        <v/>
      </c>
      <c r="O432" s="11">
        <f>IF(A432="","",CHOOSE(WEEKDAY(A432),"日","月","火","水","木","金","土"))</f>
        <v/>
      </c>
    </row>
    <row r="433">
      <c r="A433" s="7" t="n"/>
      <c r="B433" s="7" t="n"/>
      <c r="C433" s="8" t="n"/>
      <c r="D433" s="8" t="n"/>
      <c r="E433" s="8" t="n"/>
      <c r="F433" s="9" t="n"/>
      <c r="G433" s="9" t="n"/>
      <c r="H433" s="10" t="n"/>
      <c r="I433" s="8" t="n"/>
      <c r="J433" s="8" t="n"/>
      <c r="K433" s="8" t="n"/>
      <c r="L433" s="11">
        <f>IF(AND(A433&lt;&gt;"",B433&lt;&gt;""),ROUND((B433-A433)*1440,0),"")</f>
        <v/>
      </c>
      <c r="M433" s="11">
        <f>IF(L433="","",IF(L433&lt;=10,"10分以内",IF(L433&lt;=60,"1時間以内",IF(L433&lt;=480,"8時間以内","8時間超"))))</f>
        <v/>
      </c>
      <c r="N433" s="11">
        <f>IF(A433="","",INT(HOUR(A433)/3)*3)</f>
        <v/>
      </c>
      <c r="O433" s="11">
        <f>IF(A433="","",CHOOSE(WEEKDAY(A433),"日","月","火","水","木","金","土"))</f>
        <v/>
      </c>
    </row>
    <row r="434">
      <c r="A434" s="7" t="n"/>
      <c r="B434" s="7" t="n"/>
      <c r="C434" s="8" t="n"/>
      <c r="D434" s="8" t="n"/>
      <c r="E434" s="8" t="n"/>
      <c r="F434" s="9" t="n"/>
      <c r="G434" s="9" t="n"/>
      <c r="H434" s="10" t="n"/>
      <c r="I434" s="8" t="n"/>
      <c r="J434" s="8" t="n"/>
      <c r="K434" s="8" t="n"/>
      <c r="L434" s="11">
        <f>IF(AND(A434&lt;&gt;"",B434&lt;&gt;""),ROUND((B434-A434)*1440,0),"")</f>
        <v/>
      </c>
      <c r="M434" s="11">
        <f>IF(L434="","",IF(L434&lt;=10,"10分以内",IF(L434&lt;=60,"1時間以内",IF(L434&lt;=480,"8時間以内","8時間超"))))</f>
        <v/>
      </c>
      <c r="N434" s="11">
        <f>IF(A434="","",INT(HOUR(A434)/3)*3)</f>
        <v/>
      </c>
      <c r="O434" s="11">
        <f>IF(A434="","",CHOOSE(WEEKDAY(A434),"日","月","火","水","木","金","土"))</f>
        <v/>
      </c>
    </row>
    <row r="435">
      <c r="A435" s="7" t="n"/>
      <c r="B435" s="7" t="n"/>
      <c r="C435" s="8" t="n"/>
      <c r="D435" s="8" t="n"/>
      <c r="E435" s="8" t="n"/>
      <c r="F435" s="9" t="n"/>
      <c r="G435" s="9" t="n"/>
      <c r="H435" s="10" t="n"/>
      <c r="I435" s="8" t="n"/>
      <c r="J435" s="8" t="n"/>
      <c r="K435" s="8" t="n"/>
      <c r="L435" s="11">
        <f>IF(AND(A435&lt;&gt;"",B435&lt;&gt;""),ROUND((B435-A435)*1440,0),"")</f>
        <v/>
      </c>
      <c r="M435" s="11">
        <f>IF(L435="","",IF(L435&lt;=10,"10分以内",IF(L435&lt;=60,"1時間以内",IF(L435&lt;=480,"8時間以内","8時間超"))))</f>
        <v/>
      </c>
      <c r="N435" s="11">
        <f>IF(A435="","",INT(HOUR(A435)/3)*3)</f>
        <v/>
      </c>
      <c r="O435" s="11">
        <f>IF(A435="","",CHOOSE(WEEKDAY(A435),"日","月","火","水","木","金","土"))</f>
        <v/>
      </c>
    </row>
    <row r="436">
      <c r="A436" s="7" t="n"/>
      <c r="B436" s="7" t="n"/>
      <c r="C436" s="8" t="n"/>
      <c r="D436" s="8" t="n"/>
      <c r="E436" s="8" t="n"/>
      <c r="F436" s="9" t="n"/>
      <c r="G436" s="9" t="n"/>
      <c r="H436" s="10" t="n"/>
      <c r="I436" s="8" t="n"/>
      <c r="J436" s="8" t="n"/>
      <c r="K436" s="8" t="n"/>
      <c r="L436" s="11">
        <f>IF(AND(A436&lt;&gt;"",B436&lt;&gt;""),ROUND((B436-A436)*1440,0),"")</f>
        <v/>
      </c>
      <c r="M436" s="11">
        <f>IF(L436="","",IF(L436&lt;=10,"10分以内",IF(L436&lt;=60,"1時間以内",IF(L436&lt;=480,"8時間以内","8時間超"))))</f>
        <v/>
      </c>
      <c r="N436" s="11">
        <f>IF(A436="","",INT(HOUR(A436)/3)*3)</f>
        <v/>
      </c>
      <c r="O436" s="11">
        <f>IF(A436="","",CHOOSE(WEEKDAY(A436),"日","月","火","水","木","金","土"))</f>
        <v/>
      </c>
    </row>
    <row r="437">
      <c r="A437" s="7" t="n"/>
      <c r="B437" s="7" t="n"/>
      <c r="C437" s="8" t="n"/>
      <c r="D437" s="8" t="n"/>
      <c r="E437" s="8" t="n"/>
      <c r="F437" s="9" t="n"/>
      <c r="G437" s="9" t="n"/>
      <c r="H437" s="10" t="n"/>
      <c r="I437" s="8" t="n"/>
      <c r="J437" s="8" t="n"/>
      <c r="K437" s="8" t="n"/>
      <c r="L437" s="11">
        <f>IF(AND(A437&lt;&gt;"",B437&lt;&gt;""),ROUND((B437-A437)*1440,0),"")</f>
        <v/>
      </c>
      <c r="M437" s="11">
        <f>IF(L437="","",IF(L437&lt;=10,"10分以内",IF(L437&lt;=60,"1時間以内",IF(L437&lt;=480,"8時間以内","8時間超"))))</f>
        <v/>
      </c>
      <c r="N437" s="11">
        <f>IF(A437="","",INT(HOUR(A437)/3)*3)</f>
        <v/>
      </c>
      <c r="O437" s="11">
        <f>IF(A437="","",CHOOSE(WEEKDAY(A437),"日","月","火","水","木","金","土"))</f>
        <v/>
      </c>
    </row>
    <row r="438">
      <c r="A438" s="7" t="n"/>
      <c r="B438" s="7" t="n"/>
      <c r="C438" s="8" t="n"/>
      <c r="D438" s="8" t="n"/>
      <c r="E438" s="8" t="n"/>
      <c r="F438" s="9" t="n"/>
      <c r="G438" s="9" t="n"/>
      <c r="H438" s="10" t="n"/>
      <c r="I438" s="8" t="n"/>
      <c r="J438" s="8" t="n"/>
      <c r="K438" s="8" t="n"/>
      <c r="L438" s="11">
        <f>IF(AND(A438&lt;&gt;"",B438&lt;&gt;""),ROUND((B438-A438)*1440,0),"")</f>
        <v/>
      </c>
      <c r="M438" s="11">
        <f>IF(L438="","",IF(L438&lt;=10,"10分以内",IF(L438&lt;=60,"1時間以内",IF(L438&lt;=480,"8時間以内","8時間超"))))</f>
        <v/>
      </c>
      <c r="N438" s="11">
        <f>IF(A438="","",INT(HOUR(A438)/3)*3)</f>
        <v/>
      </c>
      <c r="O438" s="11">
        <f>IF(A438="","",CHOOSE(WEEKDAY(A438),"日","月","火","水","木","金","土"))</f>
        <v/>
      </c>
    </row>
    <row r="439">
      <c r="A439" s="7" t="n"/>
      <c r="B439" s="7" t="n"/>
      <c r="C439" s="8" t="n"/>
      <c r="D439" s="8" t="n"/>
      <c r="E439" s="8" t="n"/>
      <c r="F439" s="9" t="n"/>
      <c r="G439" s="9" t="n"/>
      <c r="H439" s="10" t="n"/>
      <c r="I439" s="8" t="n"/>
      <c r="J439" s="8" t="n"/>
      <c r="K439" s="8" t="n"/>
      <c r="L439" s="11">
        <f>IF(AND(A439&lt;&gt;"",B439&lt;&gt;""),ROUND((B439-A439)*1440,0),"")</f>
        <v/>
      </c>
      <c r="M439" s="11">
        <f>IF(L439="","",IF(L439&lt;=10,"10分以内",IF(L439&lt;=60,"1時間以内",IF(L439&lt;=480,"8時間以内","8時間超"))))</f>
        <v/>
      </c>
      <c r="N439" s="11">
        <f>IF(A439="","",INT(HOUR(A439)/3)*3)</f>
        <v/>
      </c>
      <c r="O439" s="11">
        <f>IF(A439="","",CHOOSE(WEEKDAY(A439),"日","月","火","水","木","金","土"))</f>
        <v/>
      </c>
    </row>
    <row r="440">
      <c r="A440" s="7" t="n"/>
      <c r="B440" s="7" t="n"/>
      <c r="C440" s="8" t="n"/>
      <c r="D440" s="8" t="n"/>
      <c r="E440" s="8" t="n"/>
      <c r="F440" s="9" t="n"/>
      <c r="G440" s="9" t="n"/>
      <c r="H440" s="10" t="n"/>
      <c r="I440" s="8" t="n"/>
      <c r="J440" s="8" t="n"/>
      <c r="K440" s="8" t="n"/>
      <c r="L440" s="11">
        <f>IF(AND(A440&lt;&gt;"",B440&lt;&gt;""),ROUND((B440-A440)*1440,0),"")</f>
        <v/>
      </c>
      <c r="M440" s="11">
        <f>IF(L440="","",IF(L440&lt;=10,"10分以内",IF(L440&lt;=60,"1時間以内",IF(L440&lt;=480,"8時間以内","8時間超"))))</f>
        <v/>
      </c>
      <c r="N440" s="11">
        <f>IF(A440="","",INT(HOUR(A440)/3)*3)</f>
        <v/>
      </c>
      <c r="O440" s="11">
        <f>IF(A440="","",CHOOSE(WEEKDAY(A440),"日","月","火","水","木","金","土"))</f>
        <v/>
      </c>
    </row>
    <row r="441">
      <c r="A441" s="7" t="n"/>
      <c r="B441" s="7" t="n"/>
      <c r="C441" s="8" t="n"/>
      <c r="D441" s="8" t="n"/>
      <c r="E441" s="8" t="n"/>
      <c r="F441" s="9" t="n"/>
      <c r="G441" s="9" t="n"/>
      <c r="H441" s="10" t="n"/>
      <c r="I441" s="8" t="n"/>
      <c r="J441" s="8" t="n"/>
      <c r="K441" s="8" t="n"/>
      <c r="L441" s="11">
        <f>IF(AND(A441&lt;&gt;"",B441&lt;&gt;""),ROUND((B441-A441)*1440,0),"")</f>
        <v/>
      </c>
      <c r="M441" s="11">
        <f>IF(L441="","",IF(L441&lt;=10,"10分以内",IF(L441&lt;=60,"1時間以内",IF(L441&lt;=480,"8時間以内","8時間超"))))</f>
        <v/>
      </c>
      <c r="N441" s="11">
        <f>IF(A441="","",INT(HOUR(A441)/3)*3)</f>
        <v/>
      </c>
      <c r="O441" s="11">
        <f>IF(A441="","",CHOOSE(WEEKDAY(A441),"日","月","火","水","木","金","土"))</f>
        <v/>
      </c>
    </row>
    <row r="442">
      <c r="A442" s="7" t="n"/>
      <c r="B442" s="7" t="n"/>
      <c r="C442" s="8" t="n"/>
      <c r="D442" s="8" t="n"/>
      <c r="E442" s="8" t="n"/>
      <c r="F442" s="9" t="n"/>
      <c r="G442" s="9" t="n"/>
      <c r="H442" s="10" t="n"/>
      <c r="I442" s="8" t="n"/>
      <c r="J442" s="8" t="n"/>
      <c r="K442" s="8" t="n"/>
      <c r="L442" s="11">
        <f>IF(AND(A442&lt;&gt;"",B442&lt;&gt;""),ROUND((B442-A442)*1440,0),"")</f>
        <v/>
      </c>
      <c r="M442" s="11">
        <f>IF(L442="","",IF(L442&lt;=10,"10分以内",IF(L442&lt;=60,"1時間以内",IF(L442&lt;=480,"8時間以内","8時間超"))))</f>
        <v/>
      </c>
      <c r="N442" s="11">
        <f>IF(A442="","",INT(HOUR(A442)/3)*3)</f>
        <v/>
      </c>
      <c r="O442" s="11">
        <f>IF(A442="","",CHOOSE(WEEKDAY(A442),"日","月","火","水","木","金","土"))</f>
        <v/>
      </c>
    </row>
    <row r="443">
      <c r="A443" s="7" t="n"/>
      <c r="B443" s="7" t="n"/>
      <c r="C443" s="8" t="n"/>
      <c r="D443" s="8" t="n"/>
      <c r="E443" s="8" t="n"/>
      <c r="F443" s="9" t="n"/>
      <c r="G443" s="9" t="n"/>
      <c r="H443" s="10" t="n"/>
      <c r="I443" s="8" t="n"/>
      <c r="J443" s="8" t="n"/>
      <c r="K443" s="8" t="n"/>
      <c r="L443" s="11">
        <f>IF(AND(A443&lt;&gt;"",B443&lt;&gt;""),ROUND((B443-A443)*1440,0),"")</f>
        <v/>
      </c>
      <c r="M443" s="11">
        <f>IF(L443="","",IF(L443&lt;=10,"10分以内",IF(L443&lt;=60,"1時間以内",IF(L443&lt;=480,"8時間以内","8時間超"))))</f>
        <v/>
      </c>
      <c r="N443" s="11">
        <f>IF(A443="","",INT(HOUR(A443)/3)*3)</f>
        <v/>
      </c>
      <c r="O443" s="11">
        <f>IF(A443="","",CHOOSE(WEEKDAY(A443),"日","月","火","水","木","金","土"))</f>
        <v/>
      </c>
    </row>
    <row r="444">
      <c r="A444" s="7" t="n"/>
      <c r="B444" s="7" t="n"/>
      <c r="C444" s="8" t="n"/>
      <c r="D444" s="8" t="n"/>
      <c r="E444" s="8" t="n"/>
      <c r="F444" s="9" t="n"/>
      <c r="G444" s="9" t="n"/>
      <c r="H444" s="10" t="n"/>
      <c r="I444" s="8" t="n"/>
      <c r="J444" s="8" t="n"/>
      <c r="K444" s="8" t="n"/>
      <c r="L444" s="11">
        <f>IF(AND(A444&lt;&gt;"",B444&lt;&gt;""),ROUND((B444-A444)*1440,0),"")</f>
        <v/>
      </c>
      <c r="M444" s="11">
        <f>IF(L444="","",IF(L444&lt;=10,"10分以内",IF(L444&lt;=60,"1時間以内",IF(L444&lt;=480,"8時間以内","8時間超"))))</f>
        <v/>
      </c>
      <c r="N444" s="11">
        <f>IF(A444="","",INT(HOUR(A444)/3)*3)</f>
        <v/>
      </c>
      <c r="O444" s="11">
        <f>IF(A444="","",CHOOSE(WEEKDAY(A444),"日","月","火","水","木","金","土"))</f>
        <v/>
      </c>
    </row>
    <row r="445">
      <c r="A445" s="7" t="n"/>
      <c r="B445" s="7" t="n"/>
      <c r="C445" s="8" t="n"/>
      <c r="D445" s="8" t="n"/>
      <c r="E445" s="8" t="n"/>
      <c r="F445" s="9" t="n"/>
      <c r="G445" s="9" t="n"/>
      <c r="H445" s="10" t="n"/>
      <c r="I445" s="8" t="n"/>
      <c r="J445" s="8" t="n"/>
      <c r="K445" s="8" t="n"/>
      <c r="L445" s="11">
        <f>IF(AND(A445&lt;&gt;"",B445&lt;&gt;""),ROUND((B445-A445)*1440,0),"")</f>
        <v/>
      </c>
      <c r="M445" s="11">
        <f>IF(L445="","",IF(L445&lt;=10,"10分以内",IF(L445&lt;=60,"1時間以内",IF(L445&lt;=480,"8時間以内","8時間超"))))</f>
        <v/>
      </c>
      <c r="N445" s="11">
        <f>IF(A445="","",INT(HOUR(A445)/3)*3)</f>
        <v/>
      </c>
      <c r="O445" s="11">
        <f>IF(A445="","",CHOOSE(WEEKDAY(A445),"日","月","火","水","木","金","土"))</f>
        <v/>
      </c>
    </row>
    <row r="446">
      <c r="A446" s="7" t="n"/>
      <c r="B446" s="7" t="n"/>
      <c r="C446" s="8" t="n"/>
      <c r="D446" s="8" t="n"/>
      <c r="E446" s="8" t="n"/>
      <c r="F446" s="9" t="n"/>
      <c r="G446" s="9" t="n"/>
      <c r="H446" s="10" t="n"/>
      <c r="I446" s="8" t="n"/>
      <c r="J446" s="8" t="n"/>
      <c r="K446" s="8" t="n"/>
      <c r="L446" s="11">
        <f>IF(AND(A446&lt;&gt;"",B446&lt;&gt;""),ROUND((B446-A446)*1440,0),"")</f>
        <v/>
      </c>
      <c r="M446" s="11">
        <f>IF(L446="","",IF(L446&lt;=10,"10分以内",IF(L446&lt;=60,"1時間以内",IF(L446&lt;=480,"8時間以内","8時間超"))))</f>
        <v/>
      </c>
      <c r="N446" s="11">
        <f>IF(A446="","",INT(HOUR(A446)/3)*3)</f>
        <v/>
      </c>
      <c r="O446" s="11">
        <f>IF(A446="","",CHOOSE(WEEKDAY(A446),"日","月","火","水","木","金","土"))</f>
        <v/>
      </c>
    </row>
    <row r="447">
      <c r="A447" s="7" t="n"/>
      <c r="B447" s="7" t="n"/>
      <c r="C447" s="8" t="n"/>
      <c r="D447" s="8" t="n"/>
      <c r="E447" s="8" t="n"/>
      <c r="F447" s="9" t="n"/>
      <c r="G447" s="9" t="n"/>
      <c r="H447" s="10" t="n"/>
      <c r="I447" s="8" t="n"/>
      <c r="J447" s="8" t="n"/>
      <c r="K447" s="8" t="n"/>
      <c r="L447" s="11">
        <f>IF(AND(A447&lt;&gt;"",B447&lt;&gt;""),ROUND((B447-A447)*1440,0),"")</f>
        <v/>
      </c>
      <c r="M447" s="11">
        <f>IF(L447="","",IF(L447&lt;=10,"10分以内",IF(L447&lt;=60,"1時間以内",IF(L447&lt;=480,"8時間以内","8時間超"))))</f>
        <v/>
      </c>
      <c r="N447" s="11">
        <f>IF(A447="","",INT(HOUR(A447)/3)*3)</f>
        <v/>
      </c>
      <c r="O447" s="11">
        <f>IF(A447="","",CHOOSE(WEEKDAY(A447),"日","月","火","水","木","金","土"))</f>
        <v/>
      </c>
    </row>
    <row r="448">
      <c r="A448" s="7" t="n"/>
      <c r="B448" s="7" t="n"/>
      <c r="C448" s="8" t="n"/>
      <c r="D448" s="8" t="n"/>
      <c r="E448" s="8" t="n"/>
      <c r="F448" s="9" t="n"/>
      <c r="G448" s="9" t="n"/>
      <c r="H448" s="10" t="n"/>
      <c r="I448" s="8" t="n"/>
      <c r="J448" s="8" t="n"/>
      <c r="K448" s="8" t="n"/>
      <c r="L448" s="11">
        <f>IF(AND(A448&lt;&gt;"",B448&lt;&gt;""),ROUND((B448-A448)*1440,0),"")</f>
        <v/>
      </c>
      <c r="M448" s="11">
        <f>IF(L448="","",IF(L448&lt;=10,"10分以内",IF(L448&lt;=60,"1時間以内",IF(L448&lt;=480,"8時間以内","8時間超"))))</f>
        <v/>
      </c>
      <c r="N448" s="11">
        <f>IF(A448="","",INT(HOUR(A448)/3)*3)</f>
        <v/>
      </c>
      <c r="O448" s="11">
        <f>IF(A448="","",CHOOSE(WEEKDAY(A448),"日","月","火","水","木","金","土"))</f>
        <v/>
      </c>
    </row>
    <row r="449">
      <c r="A449" s="7" t="n"/>
      <c r="B449" s="7" t="n"/>
      <c r="C449" s="8" t="n"/>
      <c r="D449" s="8" t="n"/>
      <c r="E449" s="8" t="n"/>
      <c r="F449" s="9" t="n"/>
      <c r="G449" s="9" t="n"/>
      <c r="H449" s="10" t="n"/>
      <c r="I449" s="8" t="n"/>
      <c r="J449" s="8" t="n"/>
      <c r="K449" s="8" t="n"/>
      <c r="L449" s="11">
        <f>IF(AND(A449&lt;&gt;"",B449&lt;&gt;""),ROUND((B449-A449)*1440,0),"")</f>
        <v/>
      </c>
      <c r="M449" s="11">
        <f>IF(L449="","",IF(L449&lt;=10,"10分以内",IF(L449&lt;=60,"1時間以内",IF(L449&lt;=480,"8時間以内","8時間超"))))</f>
        <v/>
      </c>
      <c r="N449" s="11">
        <f>IF(A449="","",INT(HOUR(A449)/3)*3)</f>
        <v/>
      </c>
      <c r="O449" s="11">
        <f>IF(A449="","",CHOOSE(WEEKDAY(A449),"日","月","火","水","木","金","土"))</f>
        <v/>
      </c>
    </row>
    <row r="450">
      <c r="A450" s="7" t="n"/>
      <c r="B450" s="7" t="n"/>
      <c r="C450" s="8" t="n"/>
      <c r="D450" s="8" t="n"/>
      <c r="E450" s="8" t="n"/>
      <c r="F450" s="9" t="n"/>
      <c r="G450" s="9" t="n"/>
      <c r="H450" s="10" t="n"/>
      <c r="I450" s="8" t="n"/>
      <c r="J450" s="8" t="n"/>
      <c r="K450" s="8" t="n"/>
      <c r="L450" s="11">
        <f>IF(AND(A450&lt;&gt;"",B450&lt;&gt;""),ROUND((B450-A450)*1440,0),"")</f>
        <v/>
      </c>
      <c r="M450" s="11">
        <f>IF(L450="","",IF(L450&lt;=10,"10分以内",IF(L450&lt;=60,"1時間以内",IF(L450&lt;=480,"8時間以内","8時間超"))))</f>
        <v/>
      </c>
      <c r="N450" s="11">
        <f>IF(A450="","",INT(HOUR(A450)/3)*3)</f>
        <v/>
      </c>
      <c r="O450" s="11">
        <f>IF(A450="","",CHOOSE(WEEKDAY(A450),"日","月","火","水","木","金","土"))</f>
        <v/>
      </c>
    </row>
    <row r="451">
      <c r="A451" s="7" t="n"/>
      <c r="B451" s="7" t="n"/>
      <c r="C451" s="8" t="n"/>
      <c r="D451" s="8" t="n"/>
      <c r="E451" s="8" t="n"/>
      <c r="F451" s="9" t="n"/>
      <c r="G451" s="9" t="n"/>
      <c r="H451" s="10" t="n"/>
      <c r="I451" s="8" t="n"/>
      <c r="J451" s="8" t="n"/>
      <c r="K451" s="8" t="n"/>
      <c r="L451" s="11">
        <f>IF(AND(A451&lt;&gt;"",B451&lt;&gt;""),ROUND((B451-A451)*1440,0),"")</f>
        <v/>
      </c>
      <c r="M451" s="11">
        <f>IF(L451="","",IF(L451&lt;=10,"10分以内",IF(L451&lt;=60,"1時間以内",IF(L451&lt;=480,"8時間以内","8時間超"))))</f>
        <v/>
      </c>
      <c r="N451" s="11">
        <f>IF(A451="","",INT(HOUR(A451)/3)*3)</f>
        <v/>
      </c>
      <c r="O451" s="11">
        <f>IF(A451="","",CHOOSE(WEEKDAY(A451),"日","月","火","水","木","金","土"))</f>
        <v/>
      </c>
    </row>
    <row r="452">
      <c r="A452" s="7" t="n"/>
      <c r="B452" s="7" t="n"/>
      <c r="C452" s="8" t="n"/>
      <c r="D452" s="8" t="n"/>
      <c r="E452" s="8" t="n"/>
      <c r="F452" s="9" t="n"/>
      <c r="G452" s="9" t="n"/>
      <c r="H452" s="10" t="n"/>
      <c r="I452" s="8" t="n"/>
      <c r="J452" s="8" t="n"/>
      <c r="K452" s="8" t="n"/>
      <c r="L452" s="11">
        <f>IF(AND(A452&lt;&gt;"",B452&lt;&gt;""),ROUND((B452-A452)*1440,0),"")</f>
        <v/>
      </c>
      <c r="M452" s="11">
        <f>IF(L452="","",IF(L452&lt;=10,"10分以内",IF(L452&lt;=60,"1時間以内",IF(L452&lt;=480,"8時間以内","8時間超"))))</f>
        <v/>
      </c>
      <c r="N452" s="11">
        <f>IF(A452="","",INT(HOUR(A452)/3)*3)</f>
        <v/>
      </c>
      <c r="O452" s="11">
        <f>IF(A452="","",CHOOSE(WEEKDAY(A452),"日","月","火","水","木","金","土"))</f>
        <v/>
      </c>
    </row>
    <row r="453">
      <c r="A453" s="7" t="n"/>
      <c r="B453" s="7" t="n"/>
      <c r="C453" s="8" t="n"/>
      <c r="D453" s="8" t="n"/>
      <c r="E453" s="8" t="n"/>
      <c r="F453" s="9" t="n"/>
      <c r="G453" s="9" t="n"/>
      <c r="H453" s="10" t="n"/>
      <c r="I453" s="8" t="n"/>
      <c r="J453" s="8" t="n"/>
      <c r="K453" s="8" t="n"/>
      <c r="L453" s="11">
        <f>IF(AND(A453&lt;&gt;"",B453&lt;&gt;""),ROUND((B453-A453)*1440,0),"")</f>
        <v/>
      </c>
      <c r="M453" s="11">
        <f>IF(L453="","",IF(L453&lt;=10,"10分以内",IF(L453&lt;=60,"1時間以内",IF(L453&lt;=480,"8時間以内","8時間超"))))</f>
        <v/>
      </c>
      <c r="N453" s="11">
        <f>IF(A453="","",INT(HOUR(A453)/3)*3)</f>
        <v/>
      </c>
      <c r="O453" s="11">
        <f>IF(A453="","",CHOOSE(WEEKDAY(A453),"日","月","火","水","木","金","土"))</f>
        <v/>
      </c>
    </row>
    <row r="454">
      <c r="A454" s="7" t="n"/>
      <c r="B454" s="7" t="n"/>
      <c r="C454" s="8" t="n"/>
      <c r="D454" s="8" t="n"/>
      <c r="E454" s="8" t="n"/>
      <c r="F454" s="9" t="n"/>
      <c r="G454" s="9" t="n"/>
      <c r="H454" s="10" t="n"/>
      <c r="I454" s="8" t="n"/>
      <c r="J454" s="8" t="n"/>
      <c r="K454" s="8" t="n"/>
      <c r="L454" s="11">
        <f>IF(AND(A454&lt;&gt;"",B454&lt;&gt;""),ROUND((B454-A454)*1440,0),"")</f>
        <v/>
      </c>
      <c r="M454" s="11">
        <f>IF(L454="","",IF(L454&lt;=10,"10分以内",IF(L454&lt;=60,"1時間以内",IF(L454&lt;=480,"8時間以内","8時間超"))))</f>
        <v/>
      </c>
      <c r="N454" s="11">
        <f>IF(A454="","",INT(HOUR(A454)/3)*3)</f>
        <v/>
      </c>
      <c r="O454" s="11">
        <f>IF(A454="","",CHOOSE(WEEKDAY(A454),"日","月","火","水","木","金","土"))</f>
        <v/>
      </c>
    </row>
    <row r="455">
      <c r="A455" s="7" t="n"/>
      <c r="B455" s="7" t="n"/>
      <c r="C455" s="8" t="n"/>
      <c r="D455" s="8" t="n"/>
      <c r="E455" s="8" t="n"/>
      <c r="F455" s="9" t="n"/>
      <c r="G455" s="9" t="n"/>
      <c r="H455" s="10" t="n"/>
      <c r="I455" s="8" t="n"/>
      <c r="J455" s="8" t="n"/>
      <c r="K455" s="8" t="n"/>
      <c r="L455" s="11">
        <f>IF(AND(A455&lt;&gt;"",B455&lt;&gt;""),ROUND((B455-A455)*1440,0),"")</f>
        <v/>
      </c>
      <c r="M455" s="11">
        <f>IF(L455="","",IF(L455&lt;=10,"10分以内",IF(L455&lt;=60,"1時間以内",IF(L455&lt;=480,"8時間以内","8時間超"))))</f>
        <v/>
      </c>
      <c r="N455" s="11">
        <f>IF(A455="","",INT(HOUR(A455)/3)*3)</f>
        <v/>
      </c>
      <c r="O455" s="11">
        <f>IF(A455="","",CHOOSE(WEEKDAY(A455),"日","月","火","水","木","金","土"))</f>
        <v/>
      </c>
    </row>
    <row r="456">
      <c r="A456" s="7" t="n"/>
      <c r="B456" s="7" t="n"/>
      <c r="C456" s="8" t="n"/>
      <c r="D456" s="8" t="n"/>
      <c r="E456" s="8" t="n"/>
      <c r="F456" s="9" t="n"/>
      <c r="G456" s="9" t="n"/>
      <c r="H456" s="10" t="n"/>
      <c r="I456" s="8" t="n"/>
      <c r="J456" s="8" t="n"/>
      <c r="K456" s="8" t="n"/>
      <c r="L456" s="11">
        <f>IF(AND(A456&lt;&gt;"",B456&lt;&gt;""),ROUND((B456-A456)*1440,0),"")</f>
        <v/>
      </c>
      <c r="M456" s="11">
        <f>IF(L456="","",IF(L456&lt;=10,"10分以内",IF(L456&lt;=60,"1時間以内",IF(L456&lt;=480,"8時間以内","8時間超"))))</f>
        <v/>
      </c>
      <c r="N456" s="11">
        <f>IF(A456="","",INT(HOUR(A456)/3)*3)</f>
        <v/>
      </c>
      <c r="O456" s="11">
        <f>IF(A456="","",CHOOSE(WEEKDAY(A456),"日","月","火","水","木","金","土"))</f>
        <v/>
      </c>
    </row>
    <row r="457">
      <c r="A457" s="7" t="n"/>
      <c r="B457" s="7" t="n"/>
      <c r="C457" s="8" t="n"/>
      <c r="D457" s="8" t="n"/>
      <c r="E457" s="8" t="n"/>
      <c r="F457" s="9" t="n"/>
      <c r="G457" s="9" t="n"/>
      <c r="H457" s="10" t="n"/>
      <c r="I457" s="8" t="n"/>
      <c r="J457" s="8" t="n"/>
      <c r="K457" s="8" t="n"/>
      <c r="L457" s="11">
        <f>IF(AND(A457&lt;&gt;"",B457&lt;&gt;""),ROUND((B457-A457)*1440,0),"")</f>
        <v/>
      </c>
      <c r="M457" s="11">
        <f>IF(L457="","",IF(L457&lt;=10,"10分以内",IF(L457&lt;=60,"1時間以内",IF(L457&lt;=480,"8時間以内","8時間超"))))</f>
        <v/>
      </c>
      <c r="N457" s="11">
        <f>IF(A457="","",INT(HOUR(A457)/3)*3)</f>
        <v/>
      </c>
      <c r="O457" s="11">
        <f>IF(A457="","",CHOOSE(WEEKDAY(A457),"日","月","火","水","木","金","土"))</f>
        <v/>
      </c>
    </row>
    <row r="458">
      <c r="A458" s="7" t="n"/>
      <c r="B458" s="7" t="n"/>
      <c r="C458" s="8" t="n"/>
      <c r="D458" s="8" t="n"/>
      <c r="E458" s="8" t="n"/>
      <c r="F458" s="9" t="n"/>
      <c r="G458" s="9" t="n"/>
      <c r="H458" s="10" t="n"/>
      <c r="I458" s="8" t="n"/>
      <c r="J458" s="8" t="n"/>
      <c r="K458" s="8" t="n"/>
      <c r="L458" s="11">
        <f>IF(AND(A458&lt;&gt;"",B458&lt;&gt;""),ROUND((B458-A458)*1440,0),"")</f>
        <v/>
      </c>
      <c r="M458" s="11">
        <f>IF(L458="","",IF(L458&lt;=10,"10分以内",IF(L458&lt;=60,"1時間以内",IF(L458&lt;=480,"8時間以内","8時間超"))))</f>
        <v/>
      </c>
      <c r="N458" s="11">
        <f>IF(A458="","",INT(HOUR(A458)/3)*3)</f>
        <v/>
      </c>
      <c r="O458" s="11">
        <f>IF(A458="","",CHOOSE(WEEKDAY(A458),"日","月","火","水","木","金","土"))</f>
        <v/>
      </c>
    </row>
    <row r="459">
      <c r="A459" s="7" t="n"/>
      <c r="B459" s="7" t="n"/>
      <c r="C459" s="8" t="n"/>
      <c r="D459" s="8" t="n"/>
      <c r="E459" s="8" t="n"/>
      <c r="F459" s="9" t="n"/>
      <c r="G459" s="9" t="n"/>
      <c r="H459" s="10" t="n"/>
      <c r="I459" s="8" t="n"/>
      <c r="J459" s="8" t="n"/>
      <c r="K459" s="8" t="n"/>
      <c r="L459" s="11">
        <f>IF(AND(A459&lt;&gt;"",B459&lt;&gt;""),ROUND((B459-A459)*1440,0),"")</f>
        <v/>
      </c>
      <c r="M459" s="11">
        <f>IF(L459="","",IF(L459&lt;=10,"10分以内",IF(L459&lt;=60,"1時間以内",IF(L459&lt;=480,"8時間以内","8時間超"))))</f>
        <v/>
      </c>
      <c r="N459" s="11">
        <f>IF(A459="","",INT(HOUR(A459)/3)*3)</f>
        <v/>
      </c>
      <c r="O459" s="11">
        <f>IF(A459="","",CHOOSE(WEEKDAY(A459),"日","月","火","水","木","金","土"))</f>
        <v/>
      </c>
    </row>
    <row r="460">
      <c r="A460" s="7" t="n"/>
      <c r="B460" s="7" t="n"/>
      <c r="C460" s="8" t="n"/>
      <c r="D460" s="8" t="n"/>
      <c r="E460" s="8" t="n"/>
      <c r="F460" s="9" t="n"/>
      <c r="G460" s="9" t="n"/>
      <c r="H460" s="10" t="n"/>
      <c r="I460" s="8" t="n"/>
      <c r="J460" s="8" t="n"/>
      <c r="K460" s="8" t="n"/>
      <c r="L460" s="11">
        <f>IF(AND(A460&lt;&gt;"",B460&lt;&gt;""),ROUND((B460-A460)*1440,0),"")</f>
        <v/>
      </c>
      <c r="M460" s="11">
        <f>IF(L460="","",IF(L460&lt;=10,"10分以内",IF(L460&lt;=60,"1時間以内",IF(L460&lt;=480,"8時間以内","8時間超"))))</f>
        <v/>
      </c>
      <c r="N460" s="11">
        <f>IF(A460="","",INT(HOUR(A460)/3)*3)</f>
        <v/>
      </c>
      <c r="O460" s="11">
        <f>IF(A460="","",CHOOSE(WEEKDAY(A460),"日","月","火","水","木","金","土"))</f>
        <v/>
      </c>
    </row>
    <row r="461">
      <c r="A461" s="7" t="n"/>
      <c r="B461" s="7" t="n"/>
      <c r="C461" s="8" t="n"/>
      <c r="D461" s="8" t="n"/>
      <c r="E461" s="8" t="n"/>
      <c r="F461" s="9" t="n"/>
      <c r="G461" s="9" t="n"/>
      <c r="H461" s="10" t="n"/>
      <c r="I461" s="8" t="n"/>
      <c r="J461" s="8" t="n"/>
      <c r="K461" s="8" t="n"/>
      <c r="L461" s="11">
        <f>IF(AND(A461&lt;&gt;"",B461&lt;&gt;""),ROUND((B461-A461)*1440,0),"")</f>
        <v/>
      </c>
      <c r="M461" s="11">
        <f>IF(L461="","",IF(L461&lt;=10,"10分以内",IF(L461&lt;=60,"1時間以内",IF(L461&lt;=480,"8時間以内","8時間超"))))</f>
        <v/>
      </c>
      <c r="N461" s="11">
        <f>IF(A461="","",INT(HOUR(A461)/3)*3)</f>
        <v/>
      </c>
      <c r="O461" s="11">
        <f>IF(A461="","",CHOOSE(WEEKDAY(A461),"日","月","火","水","木","金","土"))</f>
        <v/>
      </c>
    </row>
    <row r="462">
      <c r="A462" s="7" t="n"/>
      <c r="B462" s="7" t="n"/>
      <c r="C462" s="8" t="n"/>
      <c r="D462" s="8" t="n"/>
      <c r="E462" s="8" t="n"/>
      <c r="F462" s="9" t="n"/>
      <c r="G462" s="9" t="n"/>
      <c r="H462" s="10" t="n"/>
      <c r="I462" s="8" t="n"/>
      <c r="J462" s="8" t="n"/>
      <c r="K462" s="8" t="n"/>
      <c r="L462" s="11">
        <f>IF(AND(A462&lt;&gt;"",B462&lt;&gt;""),ROUND((B462-A462)*1440,0),"")</f>
        <v/>
      </c>
      <c r="M462" s="11">
        <f>IF(L462="","",IF(L462&lt;=10,"10分以内",IF(L462&lt;=60,"1時間以内",IF(L462&lt;=480,"8時間以内","8時間超"))))</f>
        <v/>
      </c>
      <c r="N462" s="11">
        <f>IF(A462="","",INT(HOUR(A462)/3)*3)</f>
        <v/>
      </c>
      <c r="O462" s="11">
        <f>IF(A462="","",CHOOSE(WEEKDAY(A462),"日","月","火","水","木","金","土"))</f>
        <v/>
      </c>
    </row>
    <row r="463">
      <c r="A463" s="7" t="n"/>
      <c r="B463" s="7" t="n"/>
      <c r="C463" s="8" t="n"/>
      <c r="D463" s="8" t="n"/>
      <c r="E463" s="8" t="n"/>
      <c r="F463" s="9" t="n"/>
      <c r="G463" s="9" t="n"/>
      <c r="H463" s="10" t="n"/>
      <c r="I463" s="8" t="n"/>
      <c r="J463" s="8" t="n"/>
      <c r="K463" s="8" t="n"/>
      <c r="L463" s="11">
        <f>IF(AND(A463&lt;&gt;"",B463&lt;&gt;""),ROUND((B463-A463)*1440,0),"")</f>
        <v/>
      </c>
      <c r="M463" s="11">
        <f>IF(L463="","",IF(L463&lt;=10,"10分以内",IF(L463&lt;=60,"1時間以内",IF(L463&lt;=480,"8時間以内","8時間超"))))</f>
        <v/>
      </c>
      <c r="N463" s="11">
        <f>IF(A463="","",INT(HOUR(A463)/3)*3)</f>
        <v/>
      </c>
      <c r="O463" s="11">
        <f>IF(A463="","",CHOOSE(WEEKDAY(A463),"日","月","火","水","木","金","土"))</f>
        <v/>
      </c>
    </row>
    <row r="464">
      <c r="A464" s="7" t="n"/>
      <c r="B464" s="7" t="n"/>
      <c r="C464" s="8" t="n"/>
      <c r="D464" s="8" t="n"/>
      <c r="E464" s="8" t="n"/>
      <c r="F464" s="9" t="n"/>
      <c r="G464" s="9" t="n"/>
      <c r="H464" s="10" t="n"/>
      <c r="I464" s="8" t="n"/>
      <c r="J464" s="8" t="n"/>
      <c r="K464" s="8" t="n"/>
      <c r="L464" s="11">
        <f>IF(AND(A464&lt;&gt;"",B464&lt;&gt;""),ROUND((B464-A464)*1440,0),"")</f>
        <v/>
      </c>
      <c r="M464" s="11">
        <f>IF(L464="","",IF(L464&lt;=10,"10分以内",IF(L464&lt;=60,"1時間以内",IF(L464&lt;=480,"8時間以内","8時間超"))))</f>
        <v/>
      </c>
      <c r="N464" s="11">
        <f>IF(A464="","",INT(HOUR(A464)/3)*3)</f>
        <v/>
      </c>
      <c r="O464" s="11">
        <f>IF(A464="","",CHOOSE(WEEKDAY(A464),"日","月","火","水","木","金","土"))</f>
        <v/>
      </c>
    </row>
    <row r="465">
      <c r="A465" s="7" t="n"/>
      <c r="B465" s="7" t="n"/>
      <c r="C465" s="8" t="n"/>
      <c r="D465" s="8" t="n"/>
      <c r="E465" s="8" t="n"/>
      <c r="F465" s="9" t="n"/>
      <c r="G465" s="9" t="n"/>
      <c r="H465" s="10" t="n"/>
      <c r="I465" s="8" t="n"/>
      <c r="J465" s="8" t="n"/>
      <c r="K465" s="8" t="n"/>
      <c r="L465" s="11">
        <f>IF(AND(A465&lt;&gt;"",B465&lt;&gt;""),ROUND((B465-A465)*1440,0),"")</f>
        <v/>
      </c>
      <c r="M465" s="11">
        <f>IF(L465="","",IF(L465&lt;=10,"10分以内",IF(L465&lt;=60,"1時間以内",IF(L465&lt;=480,"8時間以内","8時間超"))))</f>
        <v/>
      </c>
      <c r="N465" s="11">
        <f>IF(A465="","",INT(HOUR(A465)/3)*3)</f>
        <v/>
      </c>
      <c r="O465" s="11">
        <f>IF(A465="","",CHOOSE(WEEKDAY(A465),"日","月","火","水","木","金","土"))</f>
        <v/>
      </c>
    </row>
    <row r="466">
      <c r="A466" s="7" t="n"/>
      <c r="B466" s="7" t="n"/>
      <c r="C466" s="8" t="n"/>
      <c r="D466" s="8" t="n"/>
      <c r="E466" s="8" t="n"/>
      <c r="F466" s="9" t="n"/>
      <c r="G466" s="9" t="n"/>
      <c r="H466" s="10" t="n"/>
      <c r="I466" s="8" t="n"/>
      <c r="J466" s="8" t="n"/>
      <c r="K466" s="8" t="n"/>
      <c r="L466" s="11">
        <f>IF(AND(A466&lt;&gt;"",B466&lt;&gt;""),ROUND((B466-A466)*1440,0),"")</f>
        <v/>
      </c>
      <c r="M466" s="11">
        <f>IF(L466="","",IF(L466&lt;=10,"10分以内",IF(L466&lt;=60,"1時間以内",IF(L466&lt;=480,"8時間以内","8時間超"))))</f>
        <v/>
      </c>
      <c r="N466" s="11">
        <f>IF(A466="","",INT(HOUR(A466)/3)*3)</f>
        <v/>
      </c>
      <c r="O466" s="11">
        <f>IF(A466="","",CHOOSE(WEEKDAY(A466),"日","月","火","水","木","金","土"))</f>
        <v/>
      </c>
    </row>
    <row r="467">
      <c r="A467" s="7" t="n"/>
      <c r="B467" s="7" t="n"/>
      <c r="C467" s="8" t="n"/>
      <c r="D467" s="8" t="n"/>
      <c r="E467" s="8" t="n"/>
      <c r="F467" s="9" t="n"/>
      <c r="G467" s="9" t="n"/>
      <c r="H467" s="10" t="n"/>
      <c r="I467" s="8" t="n"/>
      <c r="J467" s="8" t="n"/>
      <c r="K467" s="8" t="n"/>
      <c r="L467" s="11">
        <f>IF(AND(A467&lt;&gt;"",B467&lt;&gt;""),ROUND((B467-A467)*1440,0),"")</f>
        <v/>
      </c>
      <c r="M467" s="11">
        <f>IF(L467="","",IF(L467&lt;=10,"10分以内",IF(L467&lt;=60,"1時間以内",IF(L467&lt;=480,"8時間以内","8時間超"))))</f>
        <v/>
      </c>
      <c r="N467" s="11">
        <f>IF(A467="","",INT(HOUR(A467)/3)*3)</f>
        <v/>
      </c>
      <c r="O467" s="11">
        <f>IF(A467="","",CHOOSE(WEEKDAY(A467),"日","月","火","水","木","金","土"))</f>
        <v/>
      </c>
    </row>
    <row r="468">
      <c r="A468" s="7" t="n"/>
      <c r="B468" s="7" t="n"/>
      <c r="C468" s="8" t="n"/>
      <c r="D468" s="8" t="n"/>
      <c r="E468" s="8" t="n"/>
      <c r="F468" s="9" t="n"/>
      <c r="G468" s="9" t="n"/>
      <c r="H468" s="10" t="n"/>
      <c r="I468" s="8" t="n"/>
      <c r="J468" s="8" t="n"/>
      <c r="K468" s="8" t="n"/>
      <c r="L468" s="11">
        <f>IF(AND(A468&lt;&gt;"",B468&lt;&gt;""),ROUND((B468-A468)*1440,0),"")</f>
        <v/>
      </c>
      <c r="M468" s="11">
        <f>IF(L468="","",IF(L468&lt;=10,"10分以内",IF(L468&lt;=60,"1時間以内",IF(L468&lt;=480,"8時間以内","8時間超"))))</f>
        <v/>
      </c>
      <c r="N468" s="11">
        <f>IF(A468="","",INT(HOUR(A468)/3)*3)</f>
        <v/>
      </c>
      <c r="O468" s="11">
        <f>IF(A468="","",CHOOSE(WEEKDAY(A468),"日","月","火","水","木","金","土"))</f>
        <v/>
      </c>
    </row>
    <row r="469">
      <c r="A469" s="7" t="n"/>
      <c r="B469" s="7" t="n"/>
      <c r="C469" s="8" t="n"/>
      <c r="D469" s="8" t="n"/>
      <c r="E469" s="8" t="n"/>
      <c r="F469" s="9" t="n"/>
      <c r="G469" s="9" t="n"/>
      <c r="H469" s="10" t="n"/>
      <c r="I469" s="8" t="n"/>
      <c r="J469" s="8" t="n"/>
      <c r="K469" s="8" t="n"/>
      <c r="L469" s="11">
        <f>IF(AND(A469&lt;&gt;"",B469&lt;&gt;""),ROUND((B469-A469)*1440,0),"")</f>
        <v/>
      </c>
      <c r="M469" s="11">
        <f>IF(L469="","",IF(L469&lt;=10,"10分以内",IF(L469&lt;=60,"1時間以内",IF(L469&lt;=480,"8時間以内","8時間超"))))</f>
        <v/>
      </c>
      <c r="N469" s="11">
        <f>IF(A469="","",INT(HOUR(A469)/3)*3)</f>
        <v/>
      </c>
      <c r="O469" s="11">
        <f>IF(A469="","",CHOOSE(WEEKDAY(A469),"日","月","火","水","木","金","土"))</f>
        <v/>
      </c>
    </row>
    <row r="470">
      <c r="A470" s="7" t="n"/>
      <c r="B470" s="7" t="n"/>
      <c r="C470" s="8" t="n"/>
      <c r="D470" s="8" t="n"/>
      <c r="E470" s="8" t="n"/>
      <c r="F470" s="9" t="n"/>
      <c r="G470" s="9" t="n"/>
      <c r="H470" s="10" t="n"/>
      <c r="I470" s="8" t="n"/>
      <c r="J470" s="8" t="n"/>
      <c r="K470" s="8" t="n"/>
      <c r="L470" s="11">
        <f>IF(AND(A470&lt;&gt;"",B470&lt;&gt;""),ROUND((B470-A470)*1440,0),"")</f>
        <v/>
      </c>
      <c r="M470" s="11">
        <f>IF(L470="","",IF(L470&lt;=10,"10分以内",IF(L470&lt;=60,"1時間以内",IF(L470&lt;=480,"8時間以内","8時間超"))))</f>
        <v/>
      </c>
      <c r="N470" s="11">
        <f>IF(A470="","",INT(HOUR(A470)/3)*3)</f>
        <v/>
      </c>
      <c r="O470" s="11">
        <f>IF(A470="","",CHOOSE(WEEKDAY(A470),"日","月","火","水","木","金","土"))</f>
        <v/>
      </c>
    </row>
    <row r="471">
      <c r="A471" s="7" t="n"/>
      <c r="B471" s="7" t="n"/>
      <c r="C471" s="8" t="n"/>
      <c r="D471" s="8" t="n"/>
      <c r="E471" s="8" t="n"/>
      <c r="F471" s="9" t="n"/>
      <c r="G471" s="9" t="n"/>
      <c r="H471" s="10" t="n"/>
      <c r="I471" s="8" t="n"/>
      <c r="J471" s="8" t="n"/>
      <c r="K471" s="8" t="n"/>
      <c r="L471" s="11">
        <f>IF(AND(A471&lt;&gt;"",B471&lt;&gt;""),ROUND((B471-A471)*1440,0),"")</f>
        <v/>
      </c>
      <c r="M471" s="11">
        <f>IF(L471="","",IF(L471&lt;=10,"10分以内",IF(L471&lt;=60,"1時間以内",IF(L471&lt;=480,"8時間以内","8時間超"))))</f>
        <v/>
      </c>
      <c r="N471" s="11">
        <f>IF(A471="","",INT(HOUR(A471)/3)*3)</f>
        <v/>
      </c>
      <c r="O471" s="11">
        <f>IF(A471="","",CHOOSE(WEEKDAY(A471),"日","月","火","水","木","金","土"))</f>
        <v/>
      </c>
    </row>
    <row r="472">
      <c r="A472" s="7" t="n"/>
      <c r="B472" s="7" t="n"/>
      <c r="C472" s="8" t="n"/>
      <c r="D472" s="8" t="n"/>
      <c r="E472" s="8" t="n"/>
      <c r="F472" s="9" t="n"/>
      <c r="G472" s="9" t="n"/>
      <c r="H472" s="10" t="n"/>
      <c r="I472" s="8" t="n"/>
      <c r="J472" s="8" t="n"/>
      <c r="K472" s="8" t="n"/>
      <c r="L472" s="11">
        <f>IF(AND(A472&lt;&gt;"",B472&lt;&gt;""),ROUND((B472-A472)*1440,0),"")</f>
        <v/>
      </c>
      <c r="M472" s="11">
        <f>IF(L472="","",IF(L472&lt;=10,"10分以内",IF(L472&lt;=60,"1時間以内",IF(L472&lt;=480,"8時間以内","8時間超"))))</f>
        <v/>
      </c>
      <c r="N472" s="11">
        <f>IF(A472="","",INT(HOUR(A472)/3)*3)</f>
        <v/>
      </c>
      <c r="O472" s="11">
        <f>IF(A472="","",CHOOSE(WEEKDAY(A472),"日","月","火","水","木","金","土"))</f>
        <v/>
      </c>
    </row>
    <row r="473">
      <c r="A473" s="7" t="n"/>
      <c r="B473" s="7" t="n"/>
      <c r="C473" s="8" t="n"/>
      <c r="D473" s="8" t="n"/>
      <c r="E473" s="8" t="n"/>
      <c r="F473" s="9" t="n"/>
      <c r="G473" s="9" t="n"/>
      <c r="H473" s="10" t="n"/>
      <c r="I473" s="8" t="n"/>
      <c r="J473" s="8" t="n"/>
      <c r="K473" s="8" t="n"/>
      <c r="L473" s="11">
        <f>IF(AND(A473&lt;&gt;"",B473&lt;&gt;""),ROUND((B473-A473)*1440,0),"")</f>
        <v/>
      </c>
      <c r="M473" s="11">
        <f>IF(L473="","",IF(L473&lt;=10,"10分以内",IF(L473&lt;=60,"1時間以内",IF(L473&lt;=480,"8時間以内","8時間超"))))</f>
        <v/>
      </c>
      <c r="N473" s="11">
        <f>IF(A473="","",INT(HOUR(A473)/3)*3)</f>
        <v/>
      </c>
      <c r="O473" s="11">
        <f>IF(A473="","",CHOOSE(WEEKDAY(A473),"日","月","火","水","木","金","土"))</f>
        <v/>
      </c>
    </row>
    <row r="474">
      <c r="A474" s="7" t="n"/>
      <c r="B474" s="7" t="n"/>
      <c r="C474" s="8" t="n"/>
      <c r="D474" s="8" t="n"/>
      <c r="E474" s="8" t="n"/>
      <c r="F474" s="9" t="n"/>
      <c r="G474" s="9" t="n"/>
      <c r="H474" s="10" t="n"/>
      <c r="I474" s="8" t="n"/>
      <c r="J474" s="8" t="n"/>
      <c r="K474" s="8" t="n"/>
      <c r="L474" s="11">
        <f>IF(AND(A474&lt;&gt;"",B474&lt;&gt;""),ROUND((B474-A474)*1440,0),"")</f>
        <v/>
      </c>
      <c r="M474" s="11">
        <f>IF(L474="","",IF(L474&lt;=10,"10分以内",IF(L474&lt;=60,"1時間以内",IF(L474&lt;=480,"8時間以内","8時間超"))))</f>
        <v/>
      </c>
      <c r="N474" s="11">
        <f>IF(A474="","",INT(HOUR(A474)/3)*3)</f>
        <v/>
      </c>
      <c r="O474" s="11">
        <f>IF(A474="","",CHOOSE(WEEKDAY(A474),"日","月","火","水","木","金","土"))</f>
        <v/>
      </c>
    </row>
    <row r="475">
      <c r="A475" s="7" t="n"/>
      <c r="B475" s="7" t="n"/>
      <c r="C475" s="8" t="n"/>
      <c r="D475" s="8" t="n"/>
      <c r="E475" s="8" t="n"/>
      <c r="F475" s="9" t="n"/>
      <c r="G475" s="9" t="n"/>
      <c r="H475" s="10" t="n"/>
      <c r="I475" s="8" t="n"/>
      <c r="J475" s="8" t="n"/>
      <c r="K475" s="8" t="n"/>
      <c r="L475" s="11">
        <f>IF(AND(A475&lt;&gt;"",B475&lt;&gt;""),ROUND((B475-A475)*1440,0),"")</f>
        <v/>
      </c>
      <c r="M475" s="11">
        <f>IF(L475="","",IF(L475&lt;=10,"10分以内",IF(L475&lt;=60,"1時間以内",IF(L475&lt;=480,"8時間以内","8時間超"))))</f>
        <v/>
      </c>
      <c r="N475" s="11">
        <f>IF(A475="","",INT(HOUR(A475)/3)*3)</f>
        <v/>
      </c>
      <c r="O475" s="11">
        <f>IF(A475="","",CHOOSE(WEEKDAY(A475),"日","月","火","水","木","金","土"))</f>
        <v/>
      </c>
    </row>
    <row r="476">
      <c r="A476" s="7" t="n"/>
      <c r="B476" s="7" t="n"/>
      <c r="C476" s="8" t="n"/>
      <c r="D476" s="8" t="n"/>
      <c r="E476" s="8" t="n"/>
      <c r="F476" s="9" t="n"/>
      <c r="G476" s="9" t="n"/>
      <c r="H476" s="10" t="n"/>
      <c r="I476" s="8" t="n"/>
      <c r="J476" s="8" t="n"/>
      <c r="K476" s="8" t="n"/>
      <c r="L476" s="11">
        <f>IF(AND(A476&lt;&gt;"",B476&lt;&gt;""),ROUND((B476-A476)*1440,0),"")</f>
        <v/>
      </c>
      <c r="M476" s="11">
        <f>IF(L476="","",IF(L476&lt;=10,"10分以内",IF(L476&lt;=60,"1時間以内",IF(L476&lt;=480,"8時間以内","8時間超"))))</f>
        <v/>
      </c>
      <c r="N476" s="11">
        <f>IF(A476="","",INT(HOUR(A476)/3)*3)</f>
        <v/>
      </c>
      <c r="O476" s="11">
        <f>IF(A476="","",CHOOSE(WEEKDAY(A476),"日","月","火","水","木","金","土"))</f>
        <v/>
      </c>
    </row>
    <row r="477">
      <c r="A477" s="7" t="n"/>
      <c r="B477" s="7" t="n"/>
      <c r="C477" s="8" t="n"/>
      <c r="D477" s="8" t="n"/>
      <c r="E477" s="8" t="n"/>
      <c r="F477" s="9" t="n"/>
      <c r="G477" s="9" t="n"/>
      <c r="H477" s="10" t="n"/>
      <c r="I477" s="8" t="n"/>
      <c r="J477" s="8" t="n"/>
      <c r="K477" s="8" t="n"/>
      <c r="L477" s="11">
        <f>IF(AND(A477&lt;&gt;"",B477&lt;&gt;""),ROUND((B477-A477)*1440,0),"")</f>
        <v/>
      </c>
      <c r="M477" s="11">
        <f>IF(L477="","",IF(L477&lt;=10,"10分以内",IF(L477&lt;=60,"1時間以内",IF(L477&lt;=480,"8時間以内","8時間超"))))</f>
        <v/>
      </c>
      <c r="N477" s="11">
        <f>IF(A477="","",INT(HOUR(A477)/3)*3)</f>
        <v/>
      </c>
      <c r="O477" s="11">
        <f>IF(A477="","",CHOOSE(WEEKDAY(A477),"日","月","火","水","木","金","土"))</f>
        <v/>
      </c>
    </row>
    <row r="478">
      <c r="A478" s="7" t="n"/>
      <c r="B478" s="7" t="n"/>
      <c r="C478" s="8" t="n"/>
      <c r="D478" s="8" t="n"/>
      <c r="E478" s="8" t="n"/>
      <c r="F478" s="9" t="n"/>
      <c r="G478" s="9" t="n"/>
      <c r="H478" s="10" t="n"/>
      <c r="I478" s="8" t="n"/>
      <c r="J478" s="8" t="n"/>
      <c r="K478" s="8" t="n"/>
      <c r="L478" s="11">
        <f>IF(AND(A478&lt;&gt;"",B478&lt;&gt;""),ROUND((B478-A478)*1440,0),"")</f>
        <v/>
      </c>
      <c r="M478" s="11">
        <f>IF(L478="","",IF(L478&lt;=10,"10分以内",IF(L478&lt;=60,"1時間以内",IF(L478&lt;=480,"8時間以内","8時間超"))))</f>
        <v/>
      </c>
      <c r="N478" s="11">
        <f>IF(A478="","",INT(HOUR(A478)/3)*3)</f>
        <v/>
      </c>
      <c r="O478" s="11">
        <f>IF(A478="","",CHOOSE(WEEKDAY(A478),"日","月","火","水","木","金","土"))</f>
        <v/>
      </c>
    </row>
    <row r="479">
      <c r="A479" s="7" t="n"/>
      <c r="B479" s="7" t="n"/>
      <c r="C479" s="8" t="n"/>
      <c r="D479" s="8" t="n"/>
      <c r="E479" s="8" t="n"/>
      <c r="F479" s="9" t="n"/>
      <c r="G479" s="9" t="n"/>
      <c r="H479" s="10" t="n"/>
      <c r="I479" s="8" t="n"/>
      <c r="J479" s="8" t="n"/>
      <c r="K479" s="8" t="n"/>
      <c r="L479" s="11">
        <f>IF(AND(A479&lt;&gt;"",B479&lt;&gt;""),ROUND((B479-A479)*1440,0),"")</f>
        <v/>
      </c>
      <c r="M479" s="11">
        <f>IF(L479="","",IF(L479&lt;=10,"10分以内",IF(L479&lt;=60,"1時間以内",IF(L479&lt;=480,"8時間以内","8時間超"))))</f>
        <v/>
      </c>
      <c r="N479" s="11">
        <f>IF(A479="","",INT(HOUR(A479)/3)*3)</f>
        <v/>
      </c>
      <c r="O479" s="11">
        <f>IF(A479="","",CHOOSE(WEEKDAY(A479),"日","月","火","水","木","金","土"))</f>
        <v/>
      </c>
    </row>
    <row r="480">
      <c r="A480" s="7" t="n"/>
      <c r="B480" s="7" t="n"/>
      <c r="C480" s="8" t="n"/>
      <c r="D480" s="8" t="n"/>
      <c r="E480" s="8" t="n"/>
      <c r="F480" s="9" t="n"/>
      <c r="G480" s="9" t="n"/>
      <c r="H480" s="10" t="n"/>
      <c r="I480" s="8" t="n"/>
      <c r="J480" s="8" t="n"/>
      <c r="K480" s="8" t="n"/>
      <c r="L480" s="11">
        <f>IF(AND(A480&lt;&gt;"",B480&lt;&gt;""),ROUND((B480-A480)*1440,0),"")</f>
        <v/>
      </c>
      <c r="M480" s="11">
        <f>IF(L480="","",IF(L480&lt;=10,"10分以内",IF(L480&lt;=60,"1時間以内",IF(L480&lt;=480,"8時間以内","8時間超"))))</f>
        <v/>
      </c>
      <c r="N480" s="11">
        <f>IF(A480="","",INT(HOUR(A480)/3)*3)</f>
        <v/>
      </c>
      <c r="O480" s="11">
        <f>IF(A480="","",CHOOSE(WEEKDAY(A480),"日","月","火","水","木","金","土"))</f>
        <v/>
      </c>
    </row>
    <row r="481">
      <c r="A481" s="7" t="n"/>
      <c r="B481" s="7" t="n"/>
      <c r="C481" s="8" t="n"/>
      <c r="D481" s="8" t="n"/>
      <c r="E481" s="8" t="n"/>
      <c r="F481" s="9" t="n"/>
      <c r="G481" s="9" t="n"/>
      <c r="H481" s="10" t="n"/>
      <c r="I481" s="8" t="n"/>
      <c r="J481" s="8" t="n"/>
      <c r="K481" s="8" t="n"/>
      <c r="L481" s="11">
        <f>IF(AND(A481&lt;&gt;"",B481&lt;&gt;""),ROUND((B481-A481)*1440,0),"")</f>
        <v/>
      </c>
      <c r="M481" s="11">
        <f>IF(L481="","",IF(L481&lt;=10,"10分以内",IF(L481&lt;=60,"1時間以内",IF(L481&lt;=480,"8時間以内","8時間超"))))</f>
        <v/>
      </c>
      <c r="N481" s="11">
        <f>IF(A481="","",INT(HOUR(A481)/3)*3)</f>
        <v/>
      </c>
      <c r="O481" s="11">
        <f>IF(A481="","",CHOOSE(WEEKDAY(A481),"日","月","火","水","木","金","土"))</f>
        <v/>
      </c>
    </row>
    <row r="482">
      <c r="A482" s="7" t="n"/>
      <c r="B482" s="7" t="n"/>
      <c r="C482" s="8" t="n"/>
      <c r="D482" s="8" t="n"/>
      <c r="E482" s="8" t="n"/>
      <c r="F482" s="9" t="n"/>
      <c r="G482" s="9" t="n"/>
      <c r="H482" s="10" t="n"/>
      <c r="I482" s="8" t="n"/>
      <c r="J482" s="8" t="n"/>
      <c r="K482" s="8" t="n"/>
      <c r="L482" s="11">
        <f>IF(AND(A482&lt;&gt;"",B482&lt;&gt;""),ROUND((B482-A482)*1440,0),"")</f>
        <v/>
      </c>
      <c r="M482" s="11">
        <f>IF(L482="","",IF(L482&lt;=10,"10分以内",IF(L482&lt;=60,"1時間以内",IF(L482&lt;=480,"8時間以内","8時間超"))))</f>
        <v/>
      </c>
      <c r="N482" s="11">
        <f>IF(A482="","",INT(HOUR(A482)/3)*3)</f>
        <v/>
      </c>
      <c r="O482" s="11">
        <f>IF(A482="","",CHOOSE(WEEKDAY(A482),"日","月","火","水","木","金","土"))</f>
        <v/>
      </c>
    </row>
    <row r="483">
      <c r="A483" s="7" t="n"/>
      <c r="B483" s="7" t="n"/>
      <c r="C483" s="8" t="n"/>
      <c r="D483" s="8" t="n"/>
      <c r="E483" s="8" t="n"/>
      <c r="F483" s="9" t="n"/>
      <c r="G483" s="9" t="n"/>
      <c r="H483" s="10" t="n"/>
      <c r="I483" s="8" t="n"/>
      <c r="J483" s="8" t="n"/>
      <c r="K483" s="8" t="n"/>
      <c r="L483" s="11">
        <f>IF(AND(A483&lt;&gt;"",B483&lt;&gt;""),ROUND((B483-A483)*1440,0),"")</f>
        <v/>
      </c>
      <c r="M483" s="11">
        <f>IF(L483="","",IF(L483&lt;=10,"10分以内",IF(L483&lt;=60,"1時間以内",IF(L483&lt;=480,"8時間以内","8時間超"))))</f>
        <v/>
      </c>
      <c r="N483" s="11">
        <f>IF(A483="","",INT(HOUR(A483)/3)*3)</f>
        <v/>
      </c>
      <c r="O483" s="11">
        <f>IF(A483="","",CHOOSE(WEEKDAY(A483),"日","月","火","水","木","金","土"))</f>
        <v/>
      </c>
    </row>
    <row r="484">
      <c r="A484" s="7" t="n"/>
      <c r="B484" s="7" t="n"/>
      <c r="C484" s="8" t="n"/>
      <c r="D484" s="8" t="n"/>
      <c r="E484" s="8" t="n"/>
      <c r="F484" s="9" t="n"/>
      <c r="G484" s="9" t="n"/>
      <c r="H484" s="10" t="n"/>
      <c r="I484" s="8" t="n"/>
      <c r="J484" s="8" t="n"/>
      <c r="K484" s="8" t="n"/>
      <c r="L484" s="11">
        <f>IF(AND(A484&lt;&gt;"",B484&lt;&gt;""),ROUND((B484-A484)*1440,0),"")</f>
        <v/>
      </c>
      <c r="M484" s="11">
        <f>IF(L484="","",IF(L484&lt;=10,"10分以内",IF(L484&lt;=60,"1時間以内",IF(L484&lt;=480,"8時間以内","8時間超"))))</f>
        <v/>
      </c>
      <c r="N484" s="11">
        <f>IF(A484="","",INT(HOUR(A484)/3)*3)</f>
        <v/>
      </c>
      <c r="O484" s="11">
        <f>IF(A484="","",CHOOSE(WEEKDAY(A484),"日","月","火","水","木","金","土"))</f>
        <v/>
      </c>
    </row>
    <row r="485">
      <c r="A485" s="7" t="n"/>
      <c r="B485" s="7" t="n"/>
      <c r="C485" s="8" t="n"/>
      <c r="D485" s="8" t="n"/>
      <c r="E485" s="8" t="n"/>
      <c r="F485" s="9" t="n"/>
      <c r="G485" s="9" t="n"/>
      <c r="H485" s="10" t="n"/>
      <c r="I485" s="8" t="n"/>
      <c r="J485" s="8" t="n"/>
      <c r="K485" s="8" t="n"/>
      <c r="L485" s="11">
        <f>IF(AND(A485&lt;&gt;"",B485&lt;&gt;""),ROUND((B485-A485)*1440,0),"")</f>
        <v/>
      </c>
      <c r="M485" s="11">
        <f>IF(L485="","",IF(L485&lt;=10,"10分以内",IF(L485&lt;=60,"1時間以内",IF(L485&lt;=480,"8時間以内","8時間超"))))</f>
        <v/>
      </c>
      <c r="N485" s="11">
        <f>IF(A485="","",INT(HOUR(A485)/3)*3)</f>
        <v/>
      </c>
      <c r="O485" s="11">
        <f>IF(A485="","",CHOOSE(WEEKDAY(A485),"日","月","火","水","木","金","土"))</f>
        <v/>
      </c>
    </row>
    <row r="486">
      <c r="A486" s="7" t="n"/>
      <c r="B486" s="7" t="n"/>
      <c r="C486" s="8" t="n"/>
      <c r="D486" s="8" t="n"/>
      <c r="E486" s="8" t="n"/>
      <c r="F486" s="9" t="n"/>
      <c r="G486" s="9" t="n"/>
      <c r="H486" s="10" t="n"/>
      <c r="I486" s="8" t="n"/>
      <c r="J486" s="8" t="n"/>
      <c r="K486" s="8" t="n"/>
      <c r="L486" s="11">
        <f>IF(AND(A486&lt;&gt;"",B486&lt;&gt;""),ROUND((B486-A486)*1440,0),"")</f>
        <v/>
      </c>
      <c r="M486" s="11">
        <f>IF(L486="","",IF(L486&lt;=10,"10分以内",IF(L486&lt;=60,"1時間以内",IF(L486&lt;=480,"8時間以内","8時間超"))))</f>
        <v/>
      </c>
      <c r="N486" s="11">
        <f>IF(A486="","",INT(HOUR(A486)/3)*3)</f>
        <v/>
      </c>
      <c r="O486" s="11">
        <f>IF(A486="","",CHOOSE(WEEKDAY(A486),"日","月","火","水","木","金","土"))</f>
        <v/>
      </c>
    </row>
    <row r="487">
      <c r="A487" s="7" t="n"/>
      <c r="B487" s="7" t="n"/>
      <c r="C487" s="8" t="n"/>
      <c r="D487" s="8" t="n"/>
      <c r="E487" s="8" t="n"/>
      <c r="F487" s="9" t="n"/>
      <c r="G487" s="9" t="n"/>
      <c r="H487" s="10" t="n"/>
      <c r="I487" s="8" t="n"/>
      <c r="J487" s="8" t="n"/>
      <c r="K487" s="8" t="n"/>
      <c r="L487" s="11">
        <f>IF(AND(A487&lt;&gt;"",B487&lt;&gt;""),ROUND((B487-A487)*1440,0),"")</f>
        <v/>
      </c>
      <c r="M487" s="11">
        <f>IF(L487="","",IF(L487&lt;=10,"10分以内",IF(L487&lt;=60,"1時間以内",IF(L487&lt;=480,"8時間以内","8時間超"))))</f>
        <v/>
      </c>
      <c r="N487" s="11">
        <f>IF(A487="","",INT(HOUR(A487)/3)*3)</f>
        <v/>
      </c>
      <c r="O487" s="11">
        <f>IF(A487="","",CHOOSE(WEEKDAY(A487),"日","月","火","水","木","金","土"))</f>
        <v/>
      </c>
    </row>
    <row r="488">
      <c r="A488" s="7" t="n"/>
      <c r="B488" s="7" t="n"/>
      <c r="C488" s="8" t="n"/>
      <c r="D488" s="8" t="n"/>
      <c r="E488" s="8" t="n"/>
      <c r="F488" s="9" t="n"/>
      <c r="G488" s="9" t="n"/>
      <c r="H488" s="10" t="n"/>
      <c r="I488" s="8" t="n"/>
      <c r="J488" s="8" t="n"/>
      <c r="K488" s="8" t="n"/>
      <c r="L488" s="11">
        <f>IF(AND(A488&lt;&gt;"",B488&lt;&gt;""),ROUND((B488-A488)*1440,0),"")</f>
        <v/>
      </c>
      <c r="M488" s="11">
        <f>IF(L488="","",IF(L488&lt;=10,"10分以内",IF(L488&lt;=60,"1時間以内",IF(L488&lt;=480,"8時間以内","8時間超"))))</f>
        <v/>
      </c>
      <c r="N488" s="11">
        <f>IF(A488="","",INT(HOUR(A488)/3)*3)</f>
        <v/>
      </c>
      <c r="O488" s="11">
        <f>IF(A488="","",CHOOSE(WEEKDAY(A488),"日","月","火","水","木","金","土"))</f>
        <v/>
      </c>
    </row>
    <row r="489">
      <c r="A489" s="7" t="n"/>
      <c r="B489" s="7" t="n"/>
      <c r="C489" s="8" t="n"/>
      <c r="D489" s="8" t="n"/>
      <c r="E489" s="8" t="n"/>
      <c r="F489" s="9" t="n"/>
      <c r="G489" s="9" t="n"/>
      <c r="H489" s="10" t="n"/>
      <c r="I489" s="8" t="n"/>
      <c r="J489" s="8" t="n"/>
      <c r="K489" s="8" t="n"/>
      <c r="L489" s="11">
        <f>IF(AND(A489&lt;&gt;"",B489&lt;&gt;""),ROUND((B489-A489)*1440,0),"")</f>
        <v/>
      </c>
      <c r="M489" s="11">
        <f>IF(L489="","",IF(L489&lt;=10,"10分以内",IF(L489&lt;=60,"1時間以内",IF(L489&lt;=480,"8時間以内","8時間超"))))</f>
        <v/>
      </c>
      <c r="N489" s="11">
        <f>IF(A489="","",INT(HOUR(A489)/3)*3)</f>
        <v/>
      </c>
      <c r="O489" s="11">
        <f>IF(A489="","",CHOOSE(WEEKDAY(A489),"日","月","火","水","木","金","土"))</f>
        <v/>
      </c>
    </row>
    <row r="490">
      <c r="A490" s="7" t="n"/>
      <c r="B490" s="7" t="n"/>
      <c r="C490" s="8" t="n"/>
      <c r="D490" s="8" t="n"/>
      <c r="E490" s="8" t="n"/>
      <c r="F490" s="9" t="n"/>
      <c r="G490" s="9" t="n"/>
      <c r="H490" s="10" t="n"/>
      <c r="I490" s="8" t="n"/>
      <c r="J490" s="8" t="n"/>
      <c r="K490" s="8" t="n"/>
      <c r="L490" s="11">
        <f>IF(AND(A490&lt;&gt;"",B490&lt;&gt;""),ROUND((B490-A490)*1440,0),"")</f>
        <v/>
      </c>
      <c r="M490" s="11">
        <f>IF(L490="","",IF(L490&lt;=10,"10分以内",IF(L490&lt;=60,"1時間以内",IF(L490&lt;=480,"8時間以内","8時間超"))))</f>
        <v/>
      </c>
      <c r="N490" s="11">
        <f>IF(A490="","",INT(HOUR(A490)/3)*3)</f>
        <v/>
      </c>
      <c r="O490" s="11">
        <f>IF(A490="","",CHOOSE(WEEKDAY(A490),"日","月","火","水","木","金","土"))</f>
        <v/>
      </c>
    </row>
    <row r="491">
      <c r="A491" s="7" t="n"/>
      <c r="B491" s="7" t="n"/>
      <c r="C491" s="8" t="n"/>
      <c r="D491" s="8" t="n"/>
      <c r="E491" s="8" t="n"/>
      <c r="F491" s="9" t="n"/>
      <c r="G491" s="9" t="n"/>
      <c r="H491" s="10" t="n"/>
      <c r="I491" s="8" t="n"/>
      <c r="J491" s="8" t="n"/>
      <c r="K491" s="8" t="n"/>
      <c r="L491" s="11">
        <f>IF(AND(A491&lt;&gt;"",B491&lt;&gt;""),ROUND((B491-A491)*1440,0),"")</f>
        <v/>
      </c>
      <c r="M491" s="11">
        <f>IF(L491="","",IF(L491&lt;=10,"10分以内",IF(L491&lt;=60,"1時間以内",IF(L491&lt;=480,"8時間以内","8時間超"))))</f>
        <v/>
      </c>
      <c r="N491" s="11">
        <f>IF(A491="","",INT(HOUR(A491)/3)*3)</f>
        <v/>
      </c>
      <c r="O491" s="11">
        <f>IF(A491="","",CHOOSE(WEEKDAY(A491),"日","月","火","水","木","金","土"))</f>
        <v/>
      </c>
    </row>
    <row r="492">
      <c r="A492" s="7" t="n"/>
      <c r="B492" s="7" t="n"/>
      <c r="C492" s="8" t="n"/>
      <c r="D492" s="8" t="n"/>
      <c r="E492" s="8" t="n"/>
      <c r="F492" s="9" t="n"/>
      <c r="G492" s="9" t="n"/>
      <c r="H492" s="10" t="n"/>
      <c r="I492" s="8" t="n"/>
      <c r="J492" s="8" t="n"/>
      <c r="K492" s="8" t="n"/>
      <c r="L492" s="11">
        <f>IF(AND(A492&lt;&gt;"",B492&lt;&gt;""),ROUND((B492-A492)*1440,0),"")</f>
        <v/>
      </c>
      <c r="M492" s="11">
        <f>IF(L492="","",IF(L492&lt;=10,"10分以内",IF(L492&lt;=60,"1時間以内",IF(L492&lt;=480,"8時間以内","8時間超"))))</f>
        <v/>
      </c>
      <c r="N492" s="11">
        <f>IF(A492="","",INT(HOUR(A492)/3)*3)</f>
        <v/>
      </c>
      <c r="O492" s="11">
        <f>IF(A492="","",CHOOSE(WEEKDAY(A492),"日","月","火","水","木","金","土"))</f>
        <v/>
      </c>
    </row>
    <row r="493">
      <c r="A493" s="7" t="n"/>
      <c r="B493" s="7" t="n"/>
      <c r="C493" s="8" t="n"/>
      <c r="D493" s="8" t="n"/>
      <c r="E493" s="8" t="n"/>
      <c r="F493" s="9" t="n"/>
      <c r="G493" s="9" t="n"/>
      <c r="H493" s="10" t="n"/>
      <c r="I493" s="8" t="n"/>
      <c r="J493" s="8" t="n"/>
      <c r="K493" s="8" t="n"/>
      <c r="L493" s="11">
        <f>IF(AND(A493&lt;&gt;"",B493&lt;&gt;""),ROUND((B493-A493)*1440,0),"")</f>
        <v/>
      </c>
      <c r="M493" s="11">
        <f>IF(L493="","",IF(L493&lt;=10,"10分以内",IF(L493&lt;=60,"1時間以内",IF(L493&lt;=480,"8時間以内","8時間超"))))</f>
        <v/>
      </c>
      <c r="N493" s="11">
        <f>IF(A493="","",INT(HOUR(A493)/3)*3)</f>
        <v/>
      </c>
      <c r="O493" s="11">
        <f>IF(A493="","",CHOOSE(WEEKDAY(A493),"日","月","火","水","木","金","土"))</f>
        <v/>
      </c>
    </row>
    <row r="494">
      <c r="A494" s="7" t="n"/>
      <c r="B494" s="7" t="n"/>
      <c r="C494" s="8" t="n"/>
      <c r="D494" s="8" t="n"/>
      <c r="E494" s="8" t="n"/>
      <c r="F494" s="9" t="n"/>
      <c r="G494" s="9" t="n"/>
      <c r="H494" s="10" t="n"/>
      <c r="I494" s="8" t="n"/>
      <c r="J494" s="8" t="n"/>
      <c r="K494" s="8" t="n"/>
      <c r="L494" s="11">
        <f>IF(AND(A494&lt;&gt;"",B494&lt;&gt;""),ROUND((B494-A494)*1440,0),"")</f>
        <v/>
      </c>
      <c r="M494" s="11">
        <f>IF(L494="","",IF(L494&lt;=10,"10分以内",IF(L494&lt;=60,"1時間以内",IF(L494&lt;=480,"8時間以内","8時間超"))))</f>
        <v/>
      </c>
      <c r="N494" s="11">
        <f>IF(A494="","",INT(HOUR(A494)/3)*3)</f>
        <v/>
      </c>
      <c r="O494" s="11">
        <f>IF(A494="","",CHOOSE(WEEKDAY(A494),"日","月","火","水","木","金","土"))</f>
        <v/>
      </c>
    </row>
    <row r="495">
      <c r="A495" s="7" t="n"/>
      <c r="B495" s="7" t="n"/>
      <c r="C495" s="8" t="n"/>
      <c r="D495" s="8" t="n"/>
      <c r="E495" s="8" t="n"/>
      <c r="F495" s="9" t="n"/>
      <c r="G495" s="9" t="n"/>
      <c r="H495" s="10" t="n"/>
      <c r="I495" s="8" t="n"/>
      <c r="J495" s="8" t="n"/>
      <c r="K495" s="8" t="n"/>
      <c r="L495" s="11">
        <f>IF(AND(A495&lt;&gt;"",B495&lt;&gt;""),ROUND((B495-A495)*1440,0),"")</f>
        <v/>
      </c>
      <c r="M495" s="11">
        <f>IF(L495="","",IF(L495&lt;=10,"10分以内",IF(L495&lt;=60,"1時間以内",IF(L495&lt;=480,"8時間以内","8時間超"))))</f>
        <v/>
      </c>
      <c r="N495" s="11">
        <f>IF(A495="","",INT(HOUR(A495)/3)*3)</f>
        <v/>
      </c>
      <c r="O495" s="11">
        <f>IF(A495="","",CHOOSE(WEEKDAY(A495),"日","月","火","水","木","金","土"))</f>
        <v/>
      </c>
    </row>
    <row r="496">
      <c r="A496" s="7" t="n"/>
      <c r="B496" s="7" t="n"/>
      <c r="C496" s="8" t="n"/>
      <c r="D496" s="8" t="n"/>
      <c r="E496" s="8" t="n"/>
      <c r="F496" s="9" t="n"/>
      <c r="G496" s="9" t="n"/>
      <c r="H496" s="10" t="n"/>
      <c r="I496" s="8" t="n"/>
      <c r="J496" s="8" t="n"/>
      <c r="K496" s="8" t="n"/>
      <c r="L496" s="11">
        <f>IF(AND(A496&lt;&gt;"",B496&lt;&gt;""),ROUND((B496-A496)*1440,0),"")</f>
        <v/>
      </c>
      <c r="M496" s="11">
        <f>IF(L496="","",IF(L496&lt;=10,"10分以内",IF(L496&lt;=60,"1時間以内",IF(L496&lt;=480,"8時間以内","8時間超"))))</f>
        <v/>
      </c>
      <c r="N496" s="11">
        <f>IF(A496="","",INT(HOUR(A496)/3)*3)</f>
        <v/>
      </c>
      <c r="O496" s="11">
        <f>IF(A496="","",CHOOSE(WEEKDAY(A496),"日","月","火","水","木","金","土"))</f>
        <v/>
      </c>
    </row>
    <row r="497">
      <c r="A497" s="7" t="n"/>
      <c r="B497" s="7" t="n"/>
      <c r="C497" s="8" t="n"/>
      <c r="D497" s="8" t="n"/>
      <c r="E497" s="8" t="n"/>
      <c r="F497" s="9" t="n"/>
      <c r="G497" s="9" t="n"/>
      <c r="H497" s="10" t="n"/>
      <c r="I497" s="8" t="n"/>
      <c r="J497" s="8" t="n"/>
      <c r="K497" s="8" t="n"/>
      <c r="L497" s="11">
        <f>IF(AND(A497&lt;&gt;"",B497&lt;&gt;""),ROUND((B497-A497)*1440,0),"")</f>
        <v/>
      </c>
      <c r="M497" s="11">
        <f>IF(L497="","",IF(L497&lt;=10,"10分以内",IF(L497&lt;=60,"1時間以内",IF(L497&lt;=480,"8時間以内","8時間超"))))</f>
        <v/>
      </c>
      <c r="N497" s="11">
        <f>IF(A497="","",INT(HOUR(A497)/3)*3)</f>
        <v/>
      </c>
      <c r="O497" s="11">
        <f>IF(A497="","",CHOOSE(WEEKDAY(A497),"日","月","火","水","木","金","土"))</f>
        <v/>
      </c>
    </row>
    <row r="498">
      <c r="A498" s="7" t="n"/>
      <c r="B498" s="7" t="n"/>
      <c r="C498" s="8" t="n"/>
      <c r="D498" s="8" t="n"/>
      <c r="E498" s="8" t="n"/>
      <c r="F498" s="9" t="n"/>
      <c r="G498" s="9" t="n"/>
      <c r="H498" s="10" t="n"/>
      <c r="I498" s="8" t="n"/>
      <c r="J498" s="8" t="n"/>
      <c r="K498" s="8" t="n"/>
      <c r="L498" s="11">
        <f>IF(AND(A498&lt;&gt;"",B498&lt;&gt;""),ROUND((B498-A498)*1440,0),"")</f>
        <v/>
      </c>
      <c r="M498" s="11">
        <f>IF(L498="","",IF(L498&lt;=10,"10分以内",IF(L498&lt;=60,"1時間以内",IF(L498&lt;=480,"8時間以内","8時間超"))))</f>
        <v/>
      </c>
      <c r="N498" s="11">
        <f>IF(A498="","",INT(HOUR(A498)/3)*3)</f>
        <v/>
      </c>
      <c r="O498" s="11">
        <f>IF(A498="","",CHOOSE(WEEKDAY(A498),"日","月","火","水","木","金","土"))</f>
        <v/>
      </c>
    </row>
    <row r="499">
      <c r="A499" s="7" t="n"/>
      <c r="B499" s="7" t="n"/>
      <c r="C499" s="8" t="n"/>
      <c r="D499" s="8" t="n"/>
      <c r="E499" s="8" t="n"/>
      <c r="F499" s="9" t="n"/>
      <c r="G499" s="9" t="n"/>
      <c r="H499" s="10" t="n"/>
      <c r="I499" s="8" t="n"/>
      <c r="J499" s="8" t="n"/>
      <c r="K499" s="8" t="n"/>
      <c r="L499" s="11">
        <f>IF(AND(A499&lt;&gt;"",B499&lt;&gt;""),ROUND((B499-A499)*1440,0),"")</f>
        <v/>
      </c>
      <c r="M499" s="11">
        <f>IF(L499="","",IF(L499&lt;=10,"10分以内",IF(L499&lt;=60,"1時間以内",IF(L499&lt;=480,"8時間以内","8時間超"))))</f>
        <v/>
      </c>
      <c r="N499" s="11">
        <f>IF(A499="","",INT(HOUR(A499)/3)*3)</f>
        <v/>
      </c>
      <c r="O499" s="11">
        <f>IF(A499="","",CHOOSE(WEEKDAY(A499),"日","月","火","水","木","金","土"))</f>
        <v/>
      </c>
    </row>
    <row r="500">
      <c r="A500" s="7" t="n"/>
      <c r="B500" s="7" t="n"/>
      <c r="C500" s="8" t="n"/>
      <c r="D500" s="8" t="n"/>
      <c r="E500" s="8" t="n"/>
      <c r="F500" s="9" t="n"/>
      <c r="G500" s="9" t="n"/>
      <c r="H500" s="10" t="n"/>
      <c r="I500" s="8" t="n"/>
      <c r="J500" s="8" t="n"/>
      <c r="K500" s="8" t="n"/>
      <c r="L500" s="11">
        <f>IF(AND(A500&lt;&gt;"",B500&lt;&gt;""),ROUND((B500-A500)*1440,0),"")</f>
        <v/>
      </c>
      <c r="M500" s="11">
        <f>IF(L500="","",IF(L500&lt;=10,"10分以内",IF(L500&lt;=60,"1時間以内",IF(L500&lt;=480,"8時間以内","8時間超"))))</f>
        <v/>
      </c>
      <c r="N500" s="11">
        <f>IF(A500="","",INT(HOUR(A500)/3)*3)</f>
        <v/>
      </c>
      <c r="O500" s="11">
        <f>IF(A500="","",CHOOSE(WEEKDAY(A500),"日","月","火","水","木","金","土"))</f>
        <v/>
      </c>
    </row>
    <row r="501">
      <c r="A501" s="7" t="n"/>
      <c r="B501" s="7" t="n"/>
      <c r="C501" s="8" t="n"/>
      <c r="D501" s="8" t="n"/>
      <c r="E501" s="8" t="n"/>
      <c r="F501" s="9" t="n"/>
      <c r="G501" s="9" t="n"/>
      <c r="H501" s="10" t="n"/>
      <c r="I501" s="8" t="n"/>
      <c r="J501" s="8" t="n"/>
      <c r="K501" s="8" t="n"/>
      <c r="L501" s="11">
        <f>IF(AND(A501&lt;&gt;"",B501&lt;&gt;""),ROUND((B501-A501)*1440,0),"")</f>
        <v/>
      </c>
      <c r="M501" s="11">
        <f>IF(L501="","",IF(L501&lt;=10,"10分以内",IF(L501&lt;=60,"1時間以内",IF(L501&lt;=480,"8時間以内","8時間超"))))</f>
        <v/>
      </c>
      <c r="N501" s="11">
        <f>IF(A501="","",INT(HOUR(A501)/3)*3)</f>
        <v/>
      </c>
      <c r="O501" s="11">
        <f>IF(A501="","",CHOOSE(WEEKDAY(A501),"日","月","火","水","木","金","土"))</f>
        <v/>
      </c>
    </row>
    <row r="502">
      <c r="A502" s="7" t="n"/>
      <c r="B502" s="7" t="n"/>
      <c r="C502" s="8" t="n"/>
      <c r="D502" s="8" t="n"/>
      <c r="E502" s="8" t="n"/>
      <c r="F502" s="9" t="n"/>
      <c r="G502" s="9" t="n"/>
      <c r="H502" s="10" t="n"/>
      <c r="I502" s="8" t="n"/>
      <c r="J502" s="8" t="n"/>
      <c r="K502" s="8" t="n"/>
      <c r="L502" s="11">
        <f>IF(AND(A502&lt;&gt;"",B502&lt;&gt;""),ROUND((B502-A502)*1440,0),"")</f>
        <v/>
      </c>
      <c r="M502" s="11">
        <f>IF(L502="","",IF(L502&lt;=10,"10分以内",IF(L502&lt;=60,"1時間以内",IF(L502&lt;=480,"8時間以内","8時間超"))))</f>
        <v/>
      </c>
      <c r="N502" s="11">
        <f>IF(A502="","",INT(HOUR(A502)/3)*3)</f>
        <v/>
      </c>
      <c r="O502" s="11">
        <f>IF(A502="","",CHOOSE(WEEKDAY(A502),"日","月","火","水","木","金","土"))</f>
        <v/>
      </c>
    </row>
    <row r="503">
      <c r="A503" s="7" t="n"/>
      <c r="B503" s="7" t="n"/>
      <c r="C503" s="8" t="n"/>
      <c r="D503" s="8" t="n"/>
      <c r="E503" s="8" t="n"/>
      <c r="F503" s="9" t="n"/>
      <c r="G503" s="9" t="n"/>
      <c r="H503" s="10" t="n"/>
      <c r="I503" s="8" t="n"/>
      <c r="J503" s="8" t="n"/>
      <c r="K503" s="8" t="n"/>
      <c r="L503" s="11">
        <f>IF(AND(A503&lt;&gt;"",B503&lt;&gt;""),ROUND((B503-A503)*1440,0),"")</f>
        <v/>
      </c>
      <c r="M503" s="11">
        <f>IF(L503="","",IF(L503&lt;=10,"10分以内",IF(L503&lt;=60,"1時間以内",IF(L503&lt;=480,"8時間以内","8時間超"))))</f>
        <v/>
      </c>
      <c r="N503" s="11">
        <f>IF(A503="","",INT(HOUR(A503)/3)*3)</f>
        <v/>
      </c>
      <c r="O503" s="11">
        <f>IF(A503="","",CHOOSE(WEEKDAY(A503),"日","月","火","水","木","金","土"))</f>
        <v/>
      </c>
    </row>
    <row r="504">
      <c r="A504" s="7" t="n"/>
      <c r="B504" s="7" t="n"/>
      <c r="C504" s="8" t="n"/>
      <c r="D504" s="8" t="n"/>
      <c r="E504" s="8" t="n"/>
      <c r="F504" s="9" t="n"/>
      <c r="G504" s="9" t="n"/>
      <c r="H504" s="10" t="n"/>
      <c r="I504" s="8" t="n"/>
      <c r="J504" s="8" t="n"/>
      <c r="K504" s="8" t="n"/>
      <c r="L504" s="11">
        <f>IF(AND(A504&lt;&gt;"",B504&lt;&gt;""),ROUND((B504-A504)*1440,0),"")</f>
        <v/>
      </c>
      <c r="M504" s="11">
        <f>IF(L504="","",IF(L504&lt;=10,"10分以内",IF(L504&lt;=60,"1時間以内",IF(L504&lt;=480,"8時間以内","8時間超"))))</f>
        <v/>
      </c>
      <c r="N504" s="11">
        <f>IF(A504="","",INT(HOUR(A504)/3)*3)</f>
        <v/>
      </c>
      <c r="O504" s="11">
        <f>IF(A504="","",CHOOSE(WEEKDAY(A504),"日","月","火","水","木","金","土"))</f>
        <v/>
      </c>
    </row>
  </sheetData>
  <dataValidations count="3">
    <dataValidation sqref="D5:D504" showDropDown="0" showInputMessage="0" showErrorMessage="0" allowBlank="1" type="list">
      <formula1>"買い,売り"</formula1>
    </dataValidation>
    <dataValidation sqref="J5:J504" showDropDown="0" showInputMessage="0" showErrorMessage="0" allowBlank="1" type="list">
      <formula1>"落ち着いていた,自信があった,焦っていた,取り返したかった,なんとなく"</formula1>
    </dataValidation>
    <dataValidation sqref="K5:K504" showDropDown="0" showInputMessage="0" showErrorMessage="0" allowBlank="1" type="list">
      <formula1>"はい,いいえ"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H59"/>
  <sheetViews>
    <sheetView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0" customWidth="1" min="3" max="3"/>
    <col width="10" customWidth="1" min="4" max="4"/>
    <col width="15" customWidth="1" min="5" max="5"/>
    <col width="15" customWidth="1" min="6" max="6"/>
    <col width="80" customWidth="1" min="8" max="8"/>
  </cols>
  <sheetData>
    <row r="1">
      <c r="B1" s="12" t="inlineStr">
        <is>
          <t>振り返り</t>
        </is>
      </c>
    </row>
    <row r="2">
      <c r="B2" s="5" t="inlineStr">
        <is>
          <t>「取引の入力」に入れた内容から、自動で集計されます。</t>
        </is>
      </c>
    </row>
    <row r="4">
      <c r="B4" s="13" t="inlineStr">
        <is>
          <t>全体</t>
        </is>
      </c>
      <c r="H4" s="13" t="inlineStr">
        <is>
          <t>気づき（記録から分かる、あなたのクセ）</t>
        </is>
      </c>
    </row>
    <row r="5">
      <c r="B5" s="8" t="inlineStr">
        <is>
          <t>取引の回数</t>
        </is>
      </c>
      <c r="C5" s="14">
        <f>COUNT('取引の入力'!$H$5:$H$504)</f>
        <v/>
      </c>
      <c r="H5" s="15">
        <f>IFERROR("・持っていた時間では「"&amp;INDEX(B17:B20,MATCH(MAX(E17:E20),E17:E20,0))&amp;"」の損益が一番よく、「"&amp;INDEX(B17:B20,MATCH(MIN(E17:E20),E17:E20,0))&amp;"」が一番よくありませんでした。","")</f>
        <v/>
      </c>
    </row>
    <row r="6">
      <c r="B6" s="8" t="inlineStr">
        <is>
          <t>勝率</t>
        </is>
      </c>
      <c r="C6" s="16">
        <f>IFERROR(COUNTIF('取引の入力'!$H$5:$H$504,"&gt;0")/C5,"")</f>
        <v/>
      </c>
    </row>
    <row r="7">
      <c r="B7" s="8" t="inlineStr">
        <is>
          <t>合計損益(円)</t>
        </is>
      </c>
      <c r="C7" s="17">
        <f>SUM('取引の入力'!$H$5:$H$504)</f>
        <v/>
      </c>
      <c r="H7" s="15">
        <f>IFERROR("・建てた時間帯では「"&amp;INDEX(B24:B31,MATCH(MAX(E24:E31),E24:E31,0))&amp;"」の損益が一番よく、「"&amp;INDEX(B24:B31,MATCH(MIN(E24:E31),E24:E31,0))&amp;"」が一番よくありませんでした。","")</f>
        <v/>
      </c>
    </row>
    <row r="8">
      <c r="B8" s="8" t="inlineStr">
        <is>
          <t>平均の利益(円)</t>
        </is>
      </c>
      <c r="C8" s="18">
        <f>IFERROR(AVERAGEIF('取引の入力'!$H$5:$H$504,"&gt;0"),0)</f>
        <v/>
      </c>
    </row>
    <row r="9">
      <c r="B9" s="8" t="inlineStr">
        <is>
          <t>平均の損失(円)</t>
        </is>
      </c>
      <c r="C9" s="17">
        <f>IFERROR(AVERAGEIF('取引の入力'!$H$5:$H$504,"&lt;0"),0)</f>
        <v/>
      </c>
      <c r="H9" s="15">
        <f>IFERROR("・そのときの気持ちでは「"&amp;INDEX(B50:B54,MATCH(MAX(E50:E54),E50:E54,0))&amp;"」の損益が一番よく、「"&amp;INDEX(B50:B54,MATCH(MIN(E50:E54),E50:E54,0))&amp;"」が一番よくありませんでした。","")</f>
        <v/>
      </c>
    </row>
    <row r="10">
      <c r="B10" s="8" t="inlineStr">
        <is>
          <t>プロフィットファクター</t>
        </is>
      </c>
      <c r="C10" s="19">
        <f>IFERROR(SUMIF('取引の入力'!$H$5:$H$504,"&gt;0")/-SUMIF('取引の入力'!$H$5:$H$504,"&lt;0"),"損失なし")</f>
        <v/>
      </c>
      <c r="D10" s="20" t="inlineStr">
        <is>
          <t>← 利益の合計÷損失の合計。1超ならプラス</t>
        </is>
      </c>
    </row>
    <row r="11">
      <c r="B11" s="8" t="inlineStr">
        <is>
          <t>一番大きい利益(円)</t>
        </is>
      </c>
      <c r="C11" s="18">
        <f>MAX('取引の入力'!$H$5:$H$504)</f>
        <v/>
      </c>
      <c r="H11" s="15">
        <f>IFERROR("・ルールを守れた取引の1回あたりは "&amp;TEXT(F58,"#,##0")&amp;" 円、守れなかった取引は "&amp;TEXT(F59,"#,##0")&amp;" 円でした。","")</f>
        <v/>
      </c>
    </row>
    <row r="12">
      <c r="B12" s="8" t="inlineStr">
        <is>
          <t>一番大きい損失(円)</t>
        </is>
      </c>
      <c r="C12" s="17">
        <f>MIN('取引の入力'!$H$5:$H$504)</f>
        <v/>
      </c>
    </row>
    <row r="13">
      <c r="H13" s="15" t="inlineStr">
        <is>
          <t>・これは過去の記録の整理です。どう売買するかは、ご自身で判断してください。</t>
        </is>
      </c>
    </row>
    <row r="14"/>
    <row r="15">
      <c r="B15" s="13" t="inlineStr">
        <is>
          <t>持っていた時間で分けると</t>
        </is>
      </c>
    </row>
    <row r="16">
      <c r="B16" s="21" t="inlineStr"/>
      <c r="C16" s="21" t="inlineStr">
        <is>
          <t>回数</t>
        </is>
      </c>
      <c r="D16" s="21" t="inlineStr">
        <is>
          <t>勝率</t>
        </is>
      </c>
      <c r="E16" s="21" t="inlineStr">
        <is>
          <t>合計損益(円)</t>
        </is>
      </c>
      <c r="F16" s="21" t="inlineStr">
        <is>
          <t>1回あたり(円)</t>
        </is>
      </c>
    </row>
    <row r="17">
      <c r="B17" s="8" t="inlineStr">
        <is>
          <t>10分以内</t>
        </is>
      </c>
      <c r="C17" s="8">
        <f>COUNTIF('取引の入力'!$M$5:$M$504,"10分以内")</f>
        <v/>
      </c>
      <c r="D17" s="22">
        <f>IFERROR(COUNTIFS('取引の入力'!$M$5:$M$504,"10分以内",'取引の入力'!$H$5:$H$504,"&gt;0")/C17,"")</f>
        <v/>
      </c>
      <c r="E17" s="10">
        <f>SUMIF('取引の入力'!$M$5:$M$504,"10分以内",'取引の入力'!$H$5:$H$504)</f>
        <v/>
      </c>
      <c r="F17" s="10">
        <f>IFERROR(E17/C17,"")</f>
        <v/>
      </c>
    </row>
    <row r="18">
      <c r="B18" s="8" t="inlineStr">
        <is>
          <t>1時間以内</t>
        </is>
      </c>
      <c r="C18" s="8">
        <f>COUNTIF('取引の入力'!$M$5:$M$504,"1時間以内")</f>
        <v/>
      </c>
      <c r="D18" s="22">
        <f>IFERROR(COUNTIFS('取引の入力'!$M$5:$M$504,"1時間以内",'取引の入力'!$H$5:$H$504,"&gt;0")/C18,"")</f>
        <v/>
      </c>
      <c r="E18" s="10">
        <f>SUMIF('取引の入力'!$M$5:$M$504,"1時間以内",'取引の入力'!$H$5:$H$504)</f>
        <v/>
      </c>
      <c r="F18" s="10">
        <f>IFERROR(E18/C18,"")</f>
        <v/>
      </c>
    </row>
    <row r="19">
      <c r="B19" s="8" t="inlineStr">
        <is>
          <t>8時間以内</t>
        </is>
      </c>
      <c r="C19" s="8">
        <f>COUNTIF('取引の入力'!$M$5:$M$504,"8時間以内")</f>
        <v/>
      </c>
      <c r="D19" s="22">
        <f>IFERROR(COUNTIFS('取引の入力'!$M$5:$M$504,"8時間以内",'取引の入力'!$H$5:$H$504,"&gt;0")/C19,"")</f>
        <v/>
      </c>
      <c r="E19" s="10">
        <f>SUMIF('取引の入力'!$M$5:$M$504,"8時間以内",'取引の入力'!$H$5:$H$504)</f>
        <v/>
      </c>
      <c r="F19" s="10">
        <f>IFERROR(E19/C19,"")</f>
        <v/>
      </c>
    </row>
    <row r="20">
      <c r="B20" s="8" t="inlineStr">
        <is>
          <t>8時間超</t>
        </is>
      </c>
      <c r="C20" s="8">
        <f>COUNTIF('取引の入力'!$M$5:$M$504,"8時間超")</f>
        <v/>
      </c>
      <c r="D20" s="22">
        <f>IFERROR(COUNTIFS('取引の入力'!$M$5:$M$504,"8時間超",'取引の入力'!$H$5:$H$504,"&gt;0")/C20,"")</f>
        <v/>
      </c>
      <c r="E20" s="10">
        <f>SUMIF('取引の入力'!$M$5:$M$504,"8時間超",'取引の入力'!$H$5:$H$504)</f>
        <v/>
      </c>
      <c r="F20" s="10">
        <f>IFERROR(E20/C20,"")</f>
        <v/>
      </c>
    </row>
    <row r="22">
      <c r="B22" s="13" t="inlineStr">
        <is>
          <t>建てた時間帯で分けると</t>
        </is>
      </c>
    </row>
    <row r="23">
      <c r="B23" s="21" t="inlineStr"/>
      <c r="C23" s="21" t="inlineStr">
        <is>
          <t>回数</t>
        </is>
      </c>
      <c r="D23" s="21" t="inlineStr">
        <is>
          <t>勝率</t>
        </is>
      </c>
      <c r="E23" s="21" t="inlineStr">
        <is>
          <t>合計損益(円)</t>
        </is>
      </c>
      <c r="F23" s="21" t="inlineStr">
        <is>
          <t>1回あたり(円)</t>
        </is>
      </c>
    </row>
    <row r="24">
      <c r="B24" s="8" t="inlineStr">
        <is>
          <t>0時〜3時</t>
        </is>
      </c>
      <c r="C24" s="8">
        <f>COUNTIF('取引の入力'!$N$5:$N$504,0)</f>
        <v/>
      </c>
      <c r="D24" s="22">
        <f>IFERROR(COUNTIFS('取引の入力'!$N$5:$N$504,0,'取引の入力'!$H$5:$H$504,"&gt;0")/C24,"")</f>
        <v/>
      </c>
      <c r="E24" s="10">
        <f>SUMIF('取引の入力'!$N$5:$N$504,0,'取引の入力'!$H$5:$H$504)</f>
        <v/>
      </c>
      <c r="F24" s="10">
        <f>IFERROR(E24/C24,"")</f>
        <v/>
      </c>
    </row>
    <row r="25">
      <c r="B25" s="8" t="inlineStr">
        <is>
          <t>3時〜6時</t>
        </is>
      </c>
      <c r="C25" s="8">
        <f>COUNTIF('取引の入力'!$N$5:$N$504,3)</f>
        <v/>
      </c>
      <c r="D25" s="22">
        <f>IFERROR(COUNTIFS('取引の入力'!$N$5:$N$504,3,'取引の入力'!$H$5:$H$504,"&gt;0")/C25,"")</f>
        <v/>
      </c>
      <c r="E25" s="10">
        <f>SUMIF('取引の入力'!$N$5:$N$504,3,'取引の入力'!$H$5:$H$504)</f>
        <v/>
      </c>
      <c r="F25" s="10">
        <f>IFERROR(E25/C25,"")</f>
        <v/>
      </c>
    </row>
    <row r="26">
      <c r="B26" s="8" t="inlineStr">
        <is>
          <t>6時〜9時</t>
        </is>
      </c>
      <c r="C26" s="8">
        <f>COUNTIF('取引の入力'!$N$5:$N$504,6)</f>
        <v/>
      </c>
      <c r="D26" s="22">
        <f>IFERROR(COUNTIFS('取引の入力'!$N$5:$N$504,6,'取引の入力'!$H$5:$H$504,"&gt;0")/C26,"")</f>
        <v/>
      </c>
      <c r="E26" s="10">
        <f>SUMIF('取引の入力'!$N$5:$N$504,6,'取引の入力'!$H$5:$H$504)</f>
        <v/>
      </c>
      <c r="F26" s="10">
        <f>IFERROR(E26/C26,"")</f>
        <v/>
      </c>
    </row>
    <row r="27">
      <c r="B27" s="8" t="inlineStr">
        <is>
          <t>9時〜12時</t>
        </is>
      </c>
      <c r="C27" s="8">
        <f>COUNTIF('取引の入力'!$N$5:$N$504,9)</f>
        <v/>
      </c>
      <c r="D27" s="22">
        <f>IFERROR(COUNTIFS('取引の入力'!$N$5:$N$504,9,'取引の入力'!$H$5:$H$504,"&gt;0")/C27,"")</f>
        <v/>
      </c>
      <c r="E27" s="10">
        <f>SUMIF('取引の入力'!$N$5:$N$504,9,'取引の入力'!$H$5:$H$504)</f>
        <v/>
      </c>
      <c r="F27" s="10">
        <f>IFERROR(E27/C27,"")</f>
        <v/>
      </c>
    </row>
    <row r="28">
      <c r="B28" s="8" t="inlineStr">
        <is>
          <t>12時〜15時</t>
        </is>
      </c>
      <c r="C28" s="8">
        <f>COUNTIF('取引の入力'!$N$5:$N$504,12)</f>
        <v/>
      </c>
      <c r="D28" s="22">
        <f>IFERROR(COUNTIFS('取引の入力'!$N$5:$N$504,12,'取引の入力'!$H$5:$H$504,"&gt;0")/C28,"")</f>
        <v/>
      </c>
      <c r="E28" s="10">
        <f>SUMIF('取引の入力'!$N$5:$N$504,12,'取引の入力'!$H$5:$H$504)</f>
        <v/>
      </c>
      <c r="F28" s="10">
        <f>IFERROR(E28/C28,"")</f>
        <v/>
      </c>
    </row>
    <row r="29">
      <c r="B29" s="8" t="inlineStr">
        <is>
          <t>15時〜18時</t>
        </is>
      </c>
      <c r="C29" s="8">
        <f>COUNTIF('取引の入力'!$N$5:$N$504,15)</f>
        <v/>
      </c>
      <c r="D29" s="22">
        <f>IFERROR(COUNTIFS('取引の入力'!$N$5:$N$504,15,'取引の入力'!$H$5:$H$504,"&gt;0")/C29,"")</f>
        <v/>
      </c>
      <c r="E29" s="10">
        <f>SUMIF('取引の入力'!$N$5:$N$504,15,'取引の入力'!$H$5:$H$504)</f>
        <v/>
      </c>
      <c r="F29" s="10">
        <f>IFERROR(E29/C29,"")</f>
        <v/>
      </c>
    </row>
    <row r="30">
      <c r="B30" s="8" t="inlineStr">
        <is>
          <t>18時〜21時</t>
        </is>
      </c>
      <c r="C30" s="8">
        <f>COUNTIF('取引の入力'!$N$5:$N$504,18)</f>
        <v/>
      </c>
      <c r="D30" s="22">
        <f>IFERROR(COUNTIFS('取引の入力'!$N$5:$N$504,18,'取引の入力'!$H$5:$H$504,"&gt;0")/C30,"")</f>
        <v/>
      </c>
      <c r="E30" s="10">
        <f>SUMIF('取引の入力'!$N$5:$N$504,18,'取引の入力'!$H$5:$H$504)</f>
        <v/>
      </c>
      <c r="F30" s="10">
        <f>IFERROR(E30/C30,"")</f>
        <v/>
      </c>
    </row>
    <row r="31">
      <c r="B31" s="8" t="inlineStr">
        <is>
          <t>21時〜24時</t>
        </is>
      </c>
      <c r="C31" s="8">
        <f>COUNTIF('取引の入力'!$N$5:$N$504,21)</f>
        <v/>
      </c>
      <c r="D31" s="22">
        <f>IFERROR(COUNTIFS('取引の入力'!$N$5:$N$504,21,'取引の入力'!$H$5:$H$504,"&gt;0")/C31,"")</f>
        <v/>
      </c>
      <c r="E31" s="10">
        <f>SUMIF('取引の入力'!$N$5:$N$504,21,'取引の入力'!$H$5:$H$504)</f>
        <v/>
      </c>
      <c r="F31" s="10">
        <f>IFERROR(E31/C31,"")</f>
        <v/>
      </c>
    </row>
    <row r="33">
      <c r="B33" s="13" t="inlineStr">
        <is>
          <t>曜日で分けると</t>
        </is>
      </c>
    </row>
    <row r="34">
      <c r="B34" s="21" t="inlineStr"/>
      <c r="C34" s="21" t="inlineStr">
        <is>
          <t>回数</t>
        </is>
      </c>
      <c r="D34" s="21" t="inlineStr">
        <is>
          <t>勝率</t>
        </is>
      </c>
      <c r="E34" s="21" t="inlineStr">
        <is>
          <t>合計損益(円)</t>
        </is>
      </c>
      <c r="F34" s="21" t="inlineStr">
        <is>
          <t>1回あたり(円)</t>
        </is>
      </c>
    </row>
    <row r="35">
      <c r="B35" s="8" t="inlineStr">
        <is>
          <t>月</t>
        </is>
      </c>
      <c r="C35" s="8">
        <f>COUNTIF('取引の入力'!$O$5:$O$504,"月")</f>
        <v/>
      </c>
      <c r="D35" s="22">
        <f>IFERROR(COUNTIFS('取引の入力'!$O$5:$O$504,"月",'取引の入力'!$H$5:$H$504,"&gt;0")/C35,"")</f>
        <v/>
      </c>
      <c r="E35" s="10">
        <f>SUMIF('取引の入力'!$O$5:$O$504,"月",'取引の入力'!$H$5:$H$504)</f>
        <v/>
      </c>
      <c r="F35" s="10">
        <f>IFERROR(E35/C35,"")</f>
        <v/>
      </c>
    </row>
    <row r="36">
      <c r="B36" s="8" t="inlineStr">
        <is>
          <t>火</t>
        </is>
      </c>
      <c r="C36" s="8">
        <f>COUNTIF('取引の入力'!$O$5:$O$504,"火")</f>
        <v/>
      </c>
      <c r="D36" s="22">
        <f>IFERROR(COUNTIFS('取引の入力'!$O$5:$O$504,"火",'取引の入力'!$H$5:$H$504,"&gt;0")/C36,"")</f>
        <v/>
      </c>
      <c r="E36" s="10">
        <f>SUMIF('取引の入力'!$O$5:$O$504,"火",'取引の入力'!$H$5:$H$504)</f>
        <v/>
      </c>
      <c r="F36" s="10">
        <f>IFERROR(E36/C36,"")</f>
        <v/>
      </c>
    </row>
    <row r="37">
      <c r="B37" s="8" t="inlineStr">
        <is>
          <t>水</t>
        </is>
      </c>
      <c r="C37" s="8">
        <f>COUNTIF('取引の入力'!$O$5:$O$504,"水")</f>
        <v/>
      </c>
      <c r="D37" s="22">
        <f>IFERROR(COUNTIFS('取引の入力'!$O$5:$O$504,"水",'取引の入力'!$H$5:$H$504,"&gt;0")/C37,"")</f>
        <v/>
      </c>
      <c r="E37" s="10">
        <f>SUMIF('取引の入力'!$O$5:$O$504,"水",'取引の入力'!$H$5:$H$504)</f>
        <v/>
      </c>
      <c r="F37" s="10">
        <f>IFERROR(E37/C37,"")</f>
        <v/>
      </c>
    </row>
    <row r="38">
      <c r="B38" s="8" t="inlineStr">
        <is>
          <t>木</t>
        </is>
      </c>
      <c r="C38" s="8">
        <f>COUNTIF('取引の入力'!$O$5:$O$504,"木")</f>
        <v/>
      </c>
      <c r="D38" s="22">
        <f>IFERROR(COUNTIFS('取引の入力'!$O$5:$O$504,"木",'取引の入力'!$H$5:$H$504,"&gt;0")/C38,"")</f>
        <v/>
      </c>
      <c r="E38" s="10">
        <f>SUMIF('取引の入力'!$O$5:$O$504,"木",'取引の入力'!$H$5:$H$504)</f>
        <v/>
      </c>
      <c r="F38" s="10">
        <f>IFERROR(E38/C38,"")</f>
        <v/>
      </c>
    </row>
    <row r="39">
      <c r="B39" s="8" t="inlineStr">
        <is>
          <t>金</t>
        </is>
      </c>
      <c r="C39" s="8">
        <f>COUNTIF('取引の入力'!$O$5:$O$504,"金")</f>
        <v/>
      </c>
      <c r="D39" s="22">
        <f>IFERROR(COUNTIFS('取引の入力'!$O$5:$O$504,"金",'取引の入力'!$H$5:$H$504,"&gt;0")/C39,"")</f>
        <v/>
      </c>
      <c r="E39" s="10">
        <f>SUMIF('取引の入力'!$O$5:$O$504,"金",'取引の入力'!$H$5:$H$504)</f>
        <v/>
      </c>
      <c r="F39" s="10">
        <f>IFERROR(E39/C39,"")</f>
        <v/>
      </c>
    </row>
    <row r="40">
      <c r="B40" s="8" t="inlineStr">
        <is>
          <t>土</t>
        </is>
      </c>
      <c r="C40" s="8">
        <f>COUNTIF('取引の入力'!$O$5:$O$504,"土")</f>
        <v/>
      </c>
      <c r="D40" s="22">
        <f>IFERROR(COUNTIFS('取引の入力'!$O$5:$O$504,"土",'取引の入力'!$H$5:$H$504,"&gt;0")/C40,"")</f>
        <v/>
      </c>
      <c r="E40" s="10">
        <f>SUMIF('取引の入力'!$O$5:$O$504,"土",'取引の入力'!$H$5:$H$504)</f>
        <v/>
      </c>
      <c r="F40" s="10">
        <f>IFERROR(E40/C40,"")</f>
        <v/>
      </c>
    </row>
    <row r="41">
      <c r="B41" s="8" t="inlineStr">
        <is>
          <t>日</t>
        </is>
      </c>
      <c r="C41" s="8">
        <f>COUNTIF('取引の入力'!$O$5:$O$504,"日")</f>
        <v/>
      </c>
      <c r="D41" s="22">
        <f>IFERROR(COUNTIFS('取引の入力'!$O$5:$O$504,"日",'取引の入力'!$H$5:$H$504,"&gt;0")/C41,"")</f>
        <v/>
      </c>
      <c r="E41" s="10">
        <f>SUMIF('取引の入力'!$O$5:$O$504,"日",'取引の入力'!$H$5:$H$504)</f>
        <v/>
      </c>
      <c r="F41" s="10">
        <f>IFERROR(E41/C41,"")</f>
        <v/>
      </c>
    </row>
    <row r="43">
      <c r="B43" s="13" t="inlineStr">
        <is>
          <t>買い・売りで分けると</t>
        </is>
      </c>
    </row>
    <row r="44">
      <c r="B44" s="21" t="inlineStr"/>
      <c r="C44" s="21" t="inlineStr">
        <is>
          <t>回数</t>
        </is>
      </c>
      <c r="D44" s="21" t="inlineStr">
        <is>
          <t>勝率</t>
        </is>
      </c>
      <c r="E44" s="21" t="inlineStr">
        <is>
          <t>合計損益(円)</t>
        </is>
      </c>
      <c r="F44" s="21" t="inlineStr">
        <is>
          <t>1回あたり(円)</t>
        </is>
      </c>
    </row>
    <row r="45">
      <c r="B45" s="8" t="inlineStr">
        <is>
          <t>買い</t>
        </is>
      </c>
      <c r="C45" s="8">
        <f>COUNTIF('取引の入力'!$D$5:$D$504,"買い")</f>
        <v/>
      </c>
      <c r="D45" s="22">
        <f>IFERROR(COUNTIFS('取引の入力'!$D$5:$D$504,"買い",'取引の入力'!$H$5:$H$504,"&gt;0")/C45,"")</f>
        <v/>
      </c>
      <c r="E45" s="10">
        <f>SUMIF('取引の入力'!$D$5:$D$504,"買い",'取引の入力'!$H$5:$H$504)</f>
        <v/>
      </c>
      <c r="F45" s="10">
        <f>IFERROR(E45/C45,"")</f>
        <v/>
      </c>
    </row>
    <row r="46">
      <c r="B46" s="8" t="inlineStr">
        <is>
          <t>売り</t>
        </is>
      </c>
      <c r="C46" s="8">
        <f>COUNTIF('取引の入力'!$D$5:$D$504,"売り")</f>
        <v/>
      </c>
      <c r="D46" s="22">
        <f>IFERROR(COUNTIFS('取引の入力'!$D$5:$D$504,"売り",'取引の入力'!$H$5:$H$504,"&gt;0")/C46,"")</f>
        <v/>
      </c>
      <c r="E46" s="10">
        <f>SUMIF('取引の入力'!$D$5:$D$504,"売り",'取引の入力'!$H$5:$H$504)</f>
        <v/>
      </c>
      <c r="F46" s="10">
        <f>IFERROR(E46/C46,"")</f>
        <v/>
      </c>
    </row>
    <row r="48">
      <c r="B48" s="13" t="inlineStr">
        <is>
          <t>そのときの気持ちで分けると</t>
        </is>
      </c>
    </row>
    <row r="49">
      <c r="B49" s="21" t="inlineStr"/>
      <c r="C49" s="21" t="inlineStr">
        <is>
          <t>回数</t>
        </is>
      </c>
      <c r="D49" s="21" t="inlineStr">
        <is>
          <t>勝率</t>
        </is>
      </c>
      <c r="E49" s="21" t="inlineStr">
        <is>
          <t>合計損益(円)</t>
        </is>
      </c>
      <c r="F49" s="21" t="inlineStr">
        <is>
          <t>1回あたり(円)</t>
        </is>
      </c>
    </row>
    <row r="50">
      <c r="B50" s="8" t="inlineStr">
        <is>
          <t>落ち着いていた</t>
        </is>
      </c>
      <c r="C50" s="8">
        <f>COUNTIF('取引の入力'!$J$5:$J$504,"落ち着いていた")</f>
        <v/>
      </c>
      <c r="D50" s="22">
        <f>IFERROR(COUNTIFS('取引の入力'!$J$5:$J$504,"落ち着いていた",'取引の入力'!$H$5:$H$504,"&gt;0")/C50,"")</f>
        <v/>
      </c>
      <c r="E50" s="10">
        <f>SUMIF('取引の入力'!$J$5:$J$504,"落ち着いていた",'取引の入力'!$H$5:$H$504)</f>
        <v/>
      </c>
      <c r="F50" s="10">
        <f>IFERROR(E50/C50,"")</f>
        <v/>
      </c>
    </row>
    <row r="51">
      <c r="B51" s="8" t="inlineStr">
        <is>
          <t>自信があった</t>
        </is>
      </c>
      <c r="C51" s="8">
        <f>COUNTIF('取引の入力'!$J$5:$J$504,"自信があった")</f>
        <v/>
      </c>
      <c r="D51" s="22">
        <f>IFERROR(COUNTIFS('取引の入力'!$J$5:$J$504,"自信があった",'取引の入力'!$H$5:$H$504,"&gt;0")/C51,"")</f>
        <v/>
      </c>
      <c r="E51" s="10">
        <f>SUMIF('取引の入力'!$J$5:$J$504,"自信があった",'取引の入力'!$H$5:$H$504)</f>
        <v/>
      </c>
      <c r="F51" s="10">
        <f>IFERROR(E51/C51,"")</f>
        <v/>
      </c>
    </row>
    <row r="52">
      <c r="B52" s="8" t="inlineStr">
        <is>
          <t>焦っていた</t>
        </is>
      </c>
      <c r="C52" s="8">
        <f>COUNTIF('取引の入力'!$J$5:$J$504,"焦っていた")</f>
        <v/>
      </c>
      <c r="D52" s="22">
        <f>IFERROR(COUNTIFS('取引の入力'!$J$5:$J$504,"焦っていた",'取引の入力'!$H$5:$H$504,"&gt;0")/C52,"")</f>
        <v/>
      </c>
      <c r="E52" s="10">
        <f>SUMIF('取引の入力'!$J$5:$J$504,"焦っていた",'取引の入力'!$H$5:$H$504)</f>
        <v/>
      </c>
      <c r="F52" s="10">
        <f>IFERROR(E52/C52,"")</f>
        <v/>
      </c>
    </row>
    <row r="53">
      <c r="B53" s="8" t="inlineStr">
        <is>
          <t>取り返したかった</t>
        </is>
      </c>
      <c r="C53" s="8">
        <f>COUNTIF('取引の入力'!$J$5:$J$504,"取り返したかった")</f>
        <v/>
      </c>
      <c r="D53" s="22">
        <f>IFERROR(COUNTIFS('取引の入力'!$J$5:$J$504,"取り返したかった",'取引の入力'!$H$5:$H$504,"&gt;0")/C53,"")</f>
        <v/>
      </c>
      <c r="E53" s="10">
        <f>SUMIF('取引の入力'!$J$5:$J$504,"取り返したかった",'取引の入力'!$H$5:$H$504)</f>
        <v/>
      </c>
      <c r="F53" s="10">
        <f>IFERROR(E53/C53,"")</f>
        <v/>
      </c>
    </row>
    <row r="54">
      <c r="B54" s="8" t="inlineStr">
        <is>
          <t>なんとなく</t>
        </is>
      </c>
      <c r="C54" s="8">
        <f>COUNTIF('取引の入力'!$J$5:$J$504,"なんとなく")</f>
        <v/>
      </c>
      <c r="D54" s="22">
        <f>IFERROR(COUNTIFS('取引の入力'!$J$5:$J$504,"なんとなく",'取引の入力'!$H$5:$H$504,"&gt;0")/C54,"")</f>
        <v/>
      </c>
      <c r="E54" s="10">
        <f>SUMIF('取引の入力'!$J$5:$J$504,"なんとなく",'取引の入力'!$H$5:$H$504)</f>
        <v/>
      </c>
      <c r="F54" s="10">
        <f>IFERROR(E54/C54,"")</f>
        <v/>
      </c>
    </row>
    <row r="56">
      <c r="B56" s="13" t="inlineStr">
        <is>
          <t>ルールを守れたかで分けると</t>
        </is>
      </c>
    </row>
    <row r="57">
      <c r="B57" s="21" t="inlineStr"/>
      <c r="C57" s="21" t="inlineStr">
        <is>
          <t>回数</t>
        </is>
      </c>
      <c r="D57" s="21" t="inlineStr">
        <is>
          <t>勝率</t>
        </is>
      </c>
      <c r="E57" s="21" t="inlineStr">
        <is>
          <t>合計損益(円)</t>
        </is>
      </c>
      <c r="F57" s="21" t="inlineStr">
        <is>
          <t>1回あたり(円)</t>
        </is>
      </c>
    </row>
    <row r="58">
      <c r="B58" s="8" t="inlineStr">
        <is>
          <t>はい</t>
        </is>
      </c>
      <c r="C58" s="8">
        <f>COUNTIF('取引の入力'!$K$5:$K$504,"はい")</f>
        <v/>
      </c>
      <c r="D58" s="22">
        <f>IFERROR(COUNTIFS('取引の入力'!$K$5:$K$504,"はい",'取引の入力'!$H$5:$H$504,"&gt;0")/C58,"")</f>
        <v/>
      </c>
      <c r="E58" s="10">
        <f>SUMIF('取引の入力'!$K$5:$K$504,"はい",'取引の入力'!$H$5:$H$504)</f>
        <v/>
      </c>
      <c r="F58" s="10">
        <f>IFERROR(E58/C58,"")</f>
        <v/>
      </c>
    </row>
    <row r="59">
      <c r="B59" s="8" t="inlineStr">
        <is>
          <t>いいえ</t>
        </is>
      </c>
      <c r="C59" s="8">
        <f>COUNTIF('取引の入力'!$K$5:$K$504,"いいえ")</f>
        <v/>
      </c>
      <c r="D59" s="22">
        <f>IFERROR(COUNTIFS('取引の入力'!$K$5:$K$504,"いいえ",'取引の入力'!$H$5:$H$504,"&gt;0")/C59,"")</f>
        <v/>
      </c>
      <c r="E59" s="10">
        <f>SUMIF('取引の入力'!$K$5:$K$504,"いいえ",'取引の入力'!$H$5:$H$504)</f>
        <v/>
      </c>
      <c r="F59" s="10">
        <f>IFERROR(E59/C59,"")</f>
        <v/>
      </c>
    </row>
  </sheetData>
  <mergeCells count="5">
    <mergeCell ref="H5:H6"/>
    <mergeCell ref="H13:H14"/>
    <mergeCell ref="H9:H10"/>
    <mergeCell ref="H7:H8"/>
    <mergeCell ref="H11:H12"/>
  </mergeCells>
  <conditionalFormatting sqref="E17:F20">
    <cfRule type="cellIs" priority="1" operator="lessThan" dxfId="0">
      <formula>0</formula>
    </cfRule>
  </conditionalFormatting>
  <conditionalFormatting sqref="E24:F31">
    <cfRule type="cellIs" priority="2" operator="lessThan" dxfId="0">
      <formula>0</formula>
    </cfRule>
  </conditionalFormatting>
  <conditionalFormatting sqref="E35:F41">
    <cfRule type="cellIs" priority="3" operator="lessThan" dxfId="0">
      <formula>0</formula>
    </cfRule>
  </conditionalFormatting>
  <conditionalFormatting sqref="E45:F46">
    <cfRule type="cellIs" priority="4" operator="lessThan" dxfId="0">
      <formula>0</formula>
    </cfRule>
  </conditionalFormatting>
  <conditionalFormatting sqref="E50:F54">
    <cfRule type="cellIs" priority="5" operator="lessThan" dxfId="0">
      <formula>0</formula>
    </cfRule>
  </conditionalFormatting>
  <conditionalFormatting sqref="E58:F59">
    <cfRule type="cellIs" priority="6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ドル円情報局</dc:creator>
  <dc:title xmlns:dc="http://purl.org/dc/elements/1.1/">FXトレード振り返りシート（無料版）</dc:title>
  <dcterms:created xmlns:dcterms="http://purl.org/dc/terms/" xmlns:xsi="http://www.w3.org/2001/XMLSchema-instance" xsi:type="dcterms:W3CDTF">2026-10-14T00:36:56Z</dcterms:created>
  <dcterms:modified xmlns:dcterms="http://purl.org/dc/terms/" xmlns:xsi="http://www.w3.org/2001/XMLSchema-instance" xsi:type="dcterms:W3CDTF">2026-10-14T00:36:57Z</dcterms:modified>
</cp:coreProperties>
</file>